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ssistant Dist. Accountant - New\Cash Flow\2023-24\"/>
    </mc:Choice>
  </mc:AlternateContent>
  <xr:revisionPtr revIDLastSave="0" documentId="13_ncr:1_{4FC38D8F-D698-4996-8AF8-BA2928E9A3F1}" xr6:coauthVersionLast="36" xr6:coauthVersionMax="36" xr10:uidLastSave="{00000000-0000-0000-0000-000000000000}"/>
  <bookViews>
    <workbookView xWindow="6660" yWindow="0" windowWidth="37290" windowHeight="17910" xr2:uid="{00000000-000D-0000-FFFF-FFFF00000000}"/>
  </bookViews>
  <sheets>
    <sheet name="9.30.23" sheetId="5" r:id="rId1"/>
    <sheet name="8.31.23" sheetId="2" r:id="rId2"/>
    <sheet name="7.30.23" sheetId="4" r:id="rId3"/>
  </sheets>
  <definedNames>
    <definedName name="_xlnm.Print_Area" localSheetId="2">'7.30.23'!$A$1:$P$62</definedName>
    <definedName name="_xlnm.Print_Area" localSheetId="1">'8.31.23'!$A$1:$P$63</definedName>
    <definedName name="_xlnm.Print_Area" localSheetId="0">'9.30.23'!$A$1:$P$63</definedName>
  </definedNames>
  <calcPr calcId="191029"/>
</workbook>
</file>

<file path=xl/calcChain.xml><?xml version="1.0" encoding="utf-8"?>
<calcChain xmlns="http://schemas.openxmlformats.org/spreadsheetml/2006/main">
  <c r="G45" i="5" l="1"/>
  <c r="G43" i="5"/>
  <c r="G33" i="5"/>
  <c r="O33" i="5"/>
  <c r="G17" i="5"/>
  <c r="E17" i="5"/>
  <c r="E33" i="5"/>
  <c r="D33" i="5"/>
  <c r="C33" i="5"/>
  <c r="D17" i="5"/>
  <c r="E43" i="5"/>
  <c r="G36" i="5"/>
  <c r="O41" i="5"/>
  <c r="O40" i="5"/>
  <c r="O39" i="5"/>
  <c r="O38" i="5"/>
  <c r="O37" i="5"/>
  <c r="O36" i="5"/>
  <c r="N41" i="5"/>
  <c r="N40" i="5"/>
  <c r="N39" i="5"/>
  <c r="N38" i="5"/>
  <c r="N37" i="5"/>
  <c r="N36" i="5"/>
  <c r="M41" i="5"/>
  <c r="M40" i="5"/>
  <c r="M39" i="5"/>
  <c r="M38" i="5"/>
  <c r="M37" i="5"/>
  <c r="M36" i="5"/>
  <c r="L41" i="5"/>
  <c r="L40" i="5"/>
  <c r="L39" i="5"/>
  <c r="L38" i="5"/>
  <c r="L37" i="5"/>
  <c r="L36" i="5"/>
  <c r="K41" i="5"/>
  <c r="K40" i="5"/>
  <c r="K39" i="5"/>
  <c r="K38" i="5"/>
  <c r="K37" i="5"/>
  <c r="K36" i="5"/>
  <c r="J41" i="5"/>
  <c r="J40" i="5"/>
  <c r="J39" i="5"/>
  <c r="J38" i="5"/>
  <c r="J37" i="5"/>
  <c r="J36" i="5"/>
  <c r="I41" i="5"/>
  <c r="I40" i="5"/>
  <c r="I39" i="5"/>
  <c r="I38" i="5"/>
  <c r="I37" i="5"/>
  <c r="I36" i="5"/>
  <c r="H41" i="5"/>
  <c r="H40" i="5"/>
  <c r="H39" i="5"/>
  <c r="H38" i="5"/>
  <c r="H37" i="5"/>
  <c r="H36" i="5"/>
  <c r="G41" i="5"/>
  <c r="G40" i="5"/>
  <c r="G39" i="5"/>
  <c r="G38" i="5"/>
  <c r="G37" i="5"/>
  <c r="P42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6" i="5"/>
  <c r="P15" i="5"/>
  <c r="P14" i="5"/>
  <c r="P13" i="5"/>
  <c r="P12" i="5"/>
  <c r="P11" i="5"/>
  <c r="P10" i="5"/>
  <c r="P9" i="5"/>
  <c r="P8" i="5"/>
  <c r="P7" i="5"/>
  <c r="P6" i="5"/>
  <c r="P5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O16" i="5"/>
  <c r="O15" i="5"/>
  <c r="O14" i="5"/>
  <c r="O13" i="5"/>
  <c r="O12" i="5"/>
  <c r="O11" i="5"/>
  <c r="O10" i="5"/>
  <c r="O9" i="5"/>
  <c r="O8" i="5"/>
  <c r="O7" i="5"/>
  <c r="O6" i="5"/>
  <c r="N16" i="5"/>
  <c r="N15" i="5"/>
  <c r="N14" i="5"/>
  <c r="N13" i="5"/>
  <c r="N12" i="5"/>
  <c r="N11" i="5"/>
  <c r="N10" i="5"/>
  <c r="N9" i="5"/>
  <c r="N8" i="5"/>
  <c r="N7" i="5"/>
  <c r="N6" i="5"/>
  <c r="M16" i="5"/>
  <c r="M15" i="5"/>
  <c r="M14" i="5"/>
  <c r="M13" i="5"/>
  <c r="M12" i="5"/>
  <c r="M11" i="5"/>
  <c r="M10" i="5"/>
  <c r="M9" i="5"/>
  <c r="M8" i="5"/>
  <c r="M7" i="5"/>
  <c r="M6" i="5"/>
  <c r="L16" i="5"/>
  <c r="L15" i="5"/>
  <c r="L14" i="5"/>
  <c r="L13" i="5"/>
  <c r="L12" i="5"/>
  <c r="L11" i="5"/>
  <c r="L10" i="5"/>
  <c r="L9" i="5"/>
  <c r="L8" i="5"/>
  <c r="L7" i="5"/>
  <c r="L6" i="5"/>
  <c r="K16" i="5"/>
  <c r="K15" i="5"/>
  <c r="K14" i="5"/>
  <c r="K13" i="5"/>
  <c r="K12" i="5"/>
  <c r="K11" i="5"/>
  <c r="K10" i="5"/>
  <c r="K9" i="5"/>
  <c r="K8" i="5"/>
  <c r="K7" i="5"/>
  <c r="K6" i="5"/>
  <c r="J16" i="5"/>
  <c r="J15" i="5"/>
  <c r="J14" i="5"/>
  <c r="J13" i="5"/>
  <c r="J12" i="5"/>
  <c r="J11" i="5"/>
  <c r="J10" i="5"/>
  <c r="J9" i="5"/>
  <c r="J8" i="5"/>
  <c r="J7" i="5"/>
  <c r="J6" i="5"/>
  <c r="I16" i="5"/>
  <c r="I15" i="5"/>
  <c r="I14" i="5"/>
  <c r="I13" i="5"/>
  <c r="I12" i="5"/>
  <c r="I11" i="5"/>
  <c r="I10" i="5"/>
  <c r="I9" i="5"/>
  <c r="I8" i="5"/>
  <c r="I7" i="5"/>
  <c r="I6" i="5"/>
  <c r="H16" i="5"/>
  <c r="H15" i="5"/>
  <c r="H14" i="5"/>
  <c r="H13" i="5"/>
  <c r="H12" i="5"/>
  <c r="H11" i="5"/>
  <c r="H10" i="5"/>
  <c r="H9" i="5"/>
  <c r="H8" i="5"/>
  <c r="H7" i="5"/>
  <c r="H6" i="5"/>
  <c r="G16" i="5"/>
  <c r="G15" i="5"/>
  <c r="G14" i="5"/>
  <c r="G13" i="5"/>
  <c r="G12" i="5"/>
  <c r="G11" i="5"/>
  <c r="G10" i="5"/>
  <c r="G9" i="5"/>
  <c r="G8" i="5"/>
  <c r="G7" i="5"/>
  <c r="E61" i="5"/>
  <c r="F43" i="5"/>
  <c r="D43" i="5"/>
  <c r="D45" i="5" s="1"/>
  <c r="F42" i="5"/>
  <c r="F41" i="5"/>
  <c r="F40" i="5"/>
  <c r="F39" i="5"/>
  <c r="F38" i="5"/>
  <c r="F37" i="5"/>
  <c r="F36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63" i="2"/>
  <c r="D63" i="2"/>
  <c r="C61" i="2"/>
  <c r="D61" i="2"/>
  <c r="E43" i="2"/>
  <c r="E45" i="2" s="1"/>
  <c r="D43" i="2"/>
  <c r="D45" i="2" s="1"/>
  <c r="D17" i="2"/>
  <c r="D34" i="2" s="1"/>
  <c r="E34" i="2" s="1"/>
  <c r="E42" i="2"/>
  <c r="E41" i="2"/>
  <c r="E40" i="2"/>
  <c r="E39" i="2"/>
  <c r="E38" i="2"/>
  <c r="E37" i="2"/>
  <c r="E36" i="2"/>
  <c r="E32" i="2"/>
  <c r="E31" i="2"/>
  <c r="E30" i="2"/>
  <c r="E29" i="2"/>
  <c r="E28" i="2"/>
  <c r="E27" i="2"/>
  <c r="E7" i="2"/>
  <c r="E6" i="2"/>
  <c r="E5" i="2"/>
  <c r="D61" i="5"/>
  <c r="D34" i="5"/>
  <c r="C61" i="5"/>
  <c r="C43" i="5"/>
  <c r="R35" i="5"/>
  <c r="C17" i="5"/>
  <c r="C34" i="5" s="1"/>
  <c r="E34" i="5" l="1"/>
  <c r="E45" i="5" s="1"/>
  <c r="P33" i="5"/>
  <c r="P17" i="5"/>
  <c r="P36" i="5"/>
  <c r="P41" i="5"/>
  <c r="R41" i="5" s="1"/>
  <c r="R42" i="5"/>
  <c r="P38" i="5"/>
  <c r="P39" i="5"/>
  <c r="P37" i="5"/>
  <c r="P40" i="5"/>
  <c r="R21" i="5"/>
  <c r="G6" i="5"/>
  <c r="C45" i="5"/>
  <c r="C63" i="5" s="1"/>
  <c r="D3" i="5" s="1"/>
  <c r="D63" i="5" s="1"/>
  <c r="E3" i="5" s="1"/>
  <c r="R30" i="5"/>
  <c r="C60" i="4"/>
  <c r="C42" i="4"/>
  <c r="D42" i="4" s="1"/>
  <c r="P41" i="4"/>
  <c r="R41" i="4" s="1"/>
  <c r="D41" i="4"/>
  <c r="N40" i="4"/>
  <c r="L40" i="4"/>
  <c r="K40" i="4"/>
  <c r="H40" i="4"/>
  <c r="D40" i="4"/>
  <c r="M40" i="4" s="1"/>
  <c r="O39" i="4"/>
  <c r="N39" i="4"/>
  <c r="M39" i="4"/>
  <c r="L39" i="4"/>
  <c r="K39" i="4"/>
  <c r="J39" i="4"/>
  <c r="I39" i="4"/>
  <c r="G39" i="4"/>
  <c r="F39" i="4"/>
  <c r="D39" i="4"/>
  <c r="H39" i="4" s="1"/>
  <c r="L38" i="4"/>
  <c r="G38" i="4"/>
  <c r="D38" i="4"/>
  <c r="I38" i="4" s="1"/>
  <c r="O37" i="4"/>
  <c r="N37" i="4"/>
  <c r="M37" i="4"/>
  <c r="L37" i="4"/>
  <c r="K37" i="4"/>
  <c r="J37" i="4"/>
  <c r="I37" i="4"/>
  <c r="H37" i="4"/>
  <c r="G37" i="4"/>
  <c r="F37" i="4"/>
  <c r="E37" i="4"/>
  <c r="P37" i="4" s="1"/>
  <c r="R37" i="4" s="1"/>
  <c r="D37" i="4"/>
  <c r="K36" i="4"/>
  <c r="I36" i="4"/>
  <c r="H36" i="4"/>
  <c r="F36" i="4"/>
  <c r="D36" i="4"/>
  <c r="E36" i="4" s="1"/>
  <c r="N35" i="4"/>
  <c r="F35" i="4"/>
  <c r="D35" i="4"/>
  <c r="R34" i="4"/>
  <c r="C32" i="4"/>
  <c r="C33" i="4" s="1"/>
  <c r="O31" i="4"/>
  <c r="L31" i="4"/>
  <c r="I31" i="4"/>
  <c r="D31" i="4"/>
  <c r="N31" i="4" s="1"/>
  <c r="O30" i="4"/>
  <c r="N30" i="4"/>
  <c r="M30" i="4"/>
  <c r="L30" i="4"/>
  <c r="K30" i="4"/>
  <c r="J30" i="4"/>
  <c r="H30" i="4"/>
  <c r="G30" i="4"/>
  <c r="D30" i="4"/>
  <c r="I30" i="4" s="1"/>
  <c r="O29" i="4"/>
  <c r="N29" i="4"/>
  <c r="M29" i="4"/>
  <c r="L29" i="4"/>
  <c r="K29" i="4"/>
  <c r="J29" i="4"/>
  <c r="I29" i="4"/>
  <c r="H29" i="4"/>
  <c r="F29" i="4"/>
  <c r="E29" i="4"/>
  <c r="P29" i="4" s="1"/>
  <c r="R29" i="4" s="1"/>
  <c r="D29" i="4"/>
  <c r="G29" i="4" s="1"/>
  <c r="O28" i="4"/>
  <c r="N28" i="4"/>
  <c r="L28" i="4"/>
  <c r="K28" i="4"/>
  <c r="J28" i="4"/>
  <c r="I28" i="4"/>
  <c r="G28" i="4"/>
  <c r="F28" i="4"/>
  <c r="D28" i="4"/>
  <c r="H28" i="4" s="1"/>
  <c r="D27" i="4"/>
  <c r="F27" i="4" s="1"/>
  <c r="O26" i="4"/>
  <c r="K26" i="4"/>
  <c r="J26" i="4"/>
  <c r="I26" i="4"/>
  <c r="H26" i="4"/>
  <c r="G26" i="4"/>
  <c r="F26" i="4"/>
  <c r="E26" i="4"/>
  <c r="D26" i="4"/>
  <c r="N26" i="4" s="1"/>
  <c r="M25" i="4"/>
  <c r="I25" i="4"/>
  <c r="H25" i="4"/>
  <c r="F25" i="4"/>
  <c r="E25" i="4"/>
  <c r="D25" i="4"/>
  <c r="O25" i="4" s="1"/>
  <c r="N24" i="4"/>
  <c r="K24" i="4"/>
  <c r="D24" i="4"/>
  <c r="O23" i="4"/>
  <c r="L23" i="4"/>
  <c r="I23" i="4"/>
  <c r="D23" i="4"/>
  <c r="N23" i="4" s="1"/>
  <c r="O22" i="4"/>
  <c r="N22" i="4"/>
  <c r="M22" i="4"/>
  <c r="L22" i="4"/>
  <c r="K22" i="4"/>
  <c r="J22" i="4"/>
  <c r="H22" i="4"/>
  <c r="G22" i="4"/>
  <c r="D22" i="4"/>
  <c r="I22" i="4" s="1"/>
  <c r="O21" i="4"/>
  <c r="N21" i="4"/>
  <c r="M21" i="4"/>
  <c r="L21" i="4"/>
  <c r="K21" i="4"/>
  <c r="J21" i="4"/>
  <c r="I21" i="4"/>
  <c r="H21" i="4"/>
  <c r="F21" i="4"/>
  <c r="E21" i="4"/>
  <c r="D21" i="4"/>
  <c r="G21" i="4" s="1"/>
  <c r="O20" i="4"/>
  <c r="N20" i="4"/>
  <c r="L20" i="4"/>
  <c r="K20" i="4"/>
  <c r="J20" i="4"/>
  <c r="I20" i="4"/>
  <c r="G20" i="4"/>
  <c r="F20" i="4"/>
  <c r="D20" i="4"/>
  <c r="H20" i="4" s="1"/>
  <c r="D19" i="4"/>
  <c r="F19" i="4" s="1"/>
  <c r="O18" i="4"/>
  <c r="K18" i="4"/>
  <c r="J18" i="4"/>
  <c r="I18" i="4"/>
  <c r="H18" i="4"/>
  <c r="G18" i="4"/>
  <c r="F18" i="4"/>
  <c r="E18" i="4"/>
  <c r="D18" i="4"/>
  <c r="N18" i="4" s="1"/>
  <c r="C17" i="4"/>
  <c r="N16" i="4"/>
  <c r="K16" i="4"/>
  <c r="D16" i="4"/>
  <c r="O15" i="4"/>
  <c r="M15" i="4"/>
  <c r="L15" i="4"/>
  <c r="I15" i="4"/>
  <c r="D15" i="4"/>
  <c r="N15" i="4" s="1"/>
  <c r="O14" i="4"/>
  <c r="N14" i="4"/>
  <c r="M14" i="4"/>
  <c r="L14" i="4"/>
  <c r="K14" i="4"/>
  <c r="J14" i="4"/>
  <c r="H14" i="4"/>
  <c r="G14" i="4"/>
  <c r="D14" i="4"/>
  <c r="I14" i="4" s="1"/>
  <c r="O13" i="4"/>
  <c r="N13" i="4"/>
  <c r="M13" i="4"/>
  <c r="L13" i="4"/>
  <c r="K13" i="4"/>
  <c r="J13" i="4"/>
  <c r="I13" i="4"/>
  <c r="H13" i="4"/>
  <c r="F13" i="4"/>
  <c r="E13" i="4"/>
  <c r="D13" i="4"/>
  <c r="G13" i="4" s="1"/>
  <c r="N12" i="4"/>
  <c r="L12" i="4"/>
  <c r="K12" i="4"/>
  <c r="J12" i="4"/>
  <c r="I12" i="4"/>
  <c r="G12" i="4"/>
  <c r="F12" i="4"/>
  <c r="D12" i="4"/>
  <c r="H12" i="4" s="1"/>
  <c r="D11" i="4"/>
  <c r="F11" i="4" s="1"/>
  <c r="O10" i="4"/>
  <c r="K10" i="4"/>
  <c r="J10" i="4"/>
  <c r="I10" i="4"/>
  <c r="H10" i="4"/>
  <c r="G10" i="4"/>
  <c r="F10" i="4"/>
  <c r="E10" i="4"/>
  <c r="D10" i="4"/>
  <c r="N10" i="4" s="1"/>
  <c r="M9" i="4"/>
  <c r="H9" i="4"/>
  <c r="F9" i="4"/>
  <c r="E9" i="4"/>
  <c r="D9" i="4"/>
  <c r="O9" i="4" s="1"/>
  <c r="N8" i="4"/>
  <c r="K8" i="4"/>
  <c r="D8" i="4"/>
  <c r="O7" i="4"/>
  <c r="M7" i="4"/>
  <c r="L7" i="4"/>
  <c r="I7" i="4"/>
  <c r="D7" i="4"/>
  <c r="N7" i="4" s="1"/>
  <c r="O6" i="4"/>
  <c r="N6" i="4"/>
  <c r="M6" i="4"/>
  <c r="L6" i="4"/>
  <c r="K6" i="4"/>
  <c r="J6" i="4"/>
  <c r="H6" i="4"/>
  <c r="G6" i="4"/>
  <c r="D6" i="4"/>
  <c r="I6" i="4" s="1"/>
  <c r="D5" i="4"/>
  <c r="F34" i="5" l="1"/>
  <c r="F45" i="5" s="1"/>
  <c r="P34" i="5"/>
  <c r="E63" i="5"/>
  <c r="G3" i="5" s="1"/>
  <c r="P43" i="5"/>
  <c r="J43" i="5"/>
  <c r="R40" i="5"/>
  <c r="R38" i="5"/>
  <c r="H43" i="5"/>
  <c r="K43" i="5"/>
  <c r="L43" i="5"/>
  <c r="R31" i="5"/>
  <c r="R29" i="5"/>
  <c r="R27" i="5"/>
  <c r="R26" i="5"/>
  <c r="R25" i="5"/>
  <c r="R23" i="5"/>
  <c r="R22" i="5"/>
  <c r="R19" i="5"/>
  <c r="R14" i="5"/>
  <c r="R13" i="5"/>
  <c r="R10" i="5"/>
  <c r="R7" i="5"/>
  <c r="H17" i="5"/>
  <c r="R6" i="5"/>
  <c r="R32" i="5"/>
  <c r="R28" i="5"/>
  <c r="R24" i="5"/>
  <c r="N33" i="5"/>
  <c r="K33" i="5"/>
  <c r="R20" i="5"/>
  <c r="J33" i="5"/>
  <c r="L33" i="5"/>
  <c r="H33" i="5"/>
  <c r="M17" i="5"/>
  <c r="R12" i="5"/>
  <c r="R8" i="5"/>
  <c r="L17" i="5"/>
  <c r="R37" i="5"/>
  <c r="N43" i="5"/>
  <c r="R39" i="5"/>
  <c r="J17" i="5"/>
  <c r="M33" i="5"/>
  <c r="R9" i="5"/>
  <c r="I33" i="5"/>
  <c r="R18" i="5"/>
  <c r="R16" i="5"/>
  <c r="N17" i="5"/>
  <c r="I17" i="5"/>
  <c r="O17" i="5"/>
  <c r="K17" i="5"/>
  <c r="O43" i="5"/>
  <c r="M43" i="5"/>
  <c r="R15" i="5"/>
  <c r="I43" i="5"/>
  <c r="R11" i="5"/>
  <c r="C44" i="4"/>
  <c r="C62" i="4" s="1"/>
  <c r="E3" i="4" s="1"/>
  <c r="D33" i="4"/>
  <c r="D44" i="4" s="1"/>
  <c r="P13" i="4"/>
  <c r="R13" i="4" s="1"/>
  <c r="P21" i="4"/>
  <c r="R21" i="4" s="1"/>
  <c r="G11" i="4"/>
  <c r="G19" i="4"/>
  <c r="G32" i="4" s="1"/>
  <c r="G27" i="4"/>
  <c r="P27" i="4" s="1"/>
  <c r="R27" i="4" s="1"/>
  <c r="J38" i="4"/>
  <c r="H11" i="4"/>
  <c r="H17" i="4" s="1"/>
  <c r="H19" i="4"/>
  <c r="H27" i="4"/>
  <c r="E35" i="4"/>
  <c r="G36" i="4"/>
  <c r="P36" i="4" s="1"/>
  <c r="R36" i="4" s="1"/>
  <c r="K38" i="4"/>
  <c r="O40" i="4"/>
  <c r="I27" i="4"/>
  <c r="G35" i="4"/>
  <c r="M38" i="4"/>
  <c r="E8" i="4"/>
  <c r="P8" i="4" s="1"/>
  <c r="R8" i="4" s="1"/>
  <c r="G9" i="4"/>
  <c r="K11" i="4"/>
  <c r="M12" i="4"/>
  <c r="E16" i="4"/>
  <c r="K19" i="4"/>
  <c r="K32" i="4" s="1"/>
  <c r="M20" i="4"/>
  <c r="E24" i="4"/>
  <c r="P24" i="4" s="1"/>
  <c r="R24" i="4" s="1"/>
  <c r="G25" i="4"/>
  <c r="K27" i="4"/>
  <c r="M28" i="4"/>
  <c r="D32" i="4"/>
  <c r="H35" i="4"/>
  <c r="J36" i="4"/>
  <c r="N38" i="4"/>
  <c r="J27" i="4"/>
  <c r="L27" i="4"/>
  <c r="O38" i="4"/>
  <c r="G8" i="4"/>
  <c r="M11" i="4"/>
  <c r="G16" i="4"/>
  <c r="G24" i="4"/>
  <c r="L36" i="4"/>
  <c r="H8" i="4"/>
  <c r="L26" i="4"/>
  <c r="P26" i="4" s="1"/>
  <c r="R26" i="4" s="1"/>
  <c r="F31" i="4"/>
  <c r="P31" i="4" s="1"/>
  <c r="R31" i="4" s="1"/>
  <c r="K35" i="4"/>
  <c r="D17" i="4"/>
  <c r="J11" i="4"/>
  <c r="L11" i="4"/>
  <c r="I35" i="4"/>
  <c r="I9" i="4"/>
  <c r="I17" i="4" s="1"/>
  <c r="E23" i="4"/>
  <c r="P23" i="4" s="1"/>
  <c r="R23" i="4" s="1"/>
  <c r="E31" i="4"/>
  <c r="J35" i="4"/>
  <c r="F7" i="4"/>
  <c r="L10" i="4"/>
  <c r="H16" i="4"/>
  <c r="L18" i="4"/>
  <c r="F23" i="4"/>
  <c r="F32" i="4" s="1"/>
  <c r="J25" i="4"/>
  <c r="N27" i="4"/>
  <c r="M36" i="4"/>
  <c r="E6" i="4"/>
  <c r="G7" i="4"/>
  <c r="G17" i="4" s="1"/>
  <c r="I8" i="4"/>
  <c r="K9" i="4"/>
  <c r="M10" i="4"/>
  <c r="M17" i="4" s="1"/>
  <c r="O11" i="4"/>
  <c r="E14" i="4"/>
  <c r="G15" i="4"/>
  <c r="I16" i="4"/>
  <c r="M18" i="4"/>
  <c r="O19" i="4"/>
  <c r="E22" i="4"/>
  <c r="P22" i="4" s="1"/>
  <c r="R22" i="4" s="1"/>
  <c r="G23" i="4"/>
  <c r="I24" i="4"/>
  <c r="K25" i="4"/>
  <c r="M26" i="4"/>
  <c r="O27" i="4"/>
  <c r="O32" i="4" s="1"/>
  <c r="O33" i="4" s="1"/>
  <c r="O44" i="4" s="1"/>
  <c r="E30" i="4"/>
  <c r="G31" i="4"/>
  <c r="L35" i="4"/>
  <c r="N36" i="4"/>
  <c r="N42" i="4" s="1"/>
  <c r="F40" i="4"/>
  <c r="I11" i="4"/>
  <c r="I19" i="4"/>
  <c r="I32" i="4" s="1"/>
  <c r="I33" i="4" s="1"/>
  <c r="J19" i="4"/>
  <c r="F8" i="4"/>
  <c r="F16" i="4"/>
  <c r="P16" i="4" s="1"/>
  <c r="R16" i="4" s="1"/>
  <c r="L19" i="4"/>
  <c r="F24" i="4"/>
  <c r="E7" i="4"/>
  <c r="P7" i="4" s="1"/>
  <c r="R7" i="4" s="1"/>
  <c r="O12" i="4"/>
  <c r="O17" i="4" s="1"/>
  <c r="E15" i="4"/>
  <c r="P15" i="4" s="1"/>
  <c r="R15" i="4" s="1"/>
  <c r="M19" i="4"/>
  <c r="M27" i="4"/>
  <c r="J9" i="4"/>
  <c r="N11" i="4"/>
  <c r="F15" i="4"/>
  <c r="N19" i="4"/>
  <c r="N32" i="4" s="1"/>
  <c r="N33" i="4" s="1"/>
  <c r="N44" i="4" s="1"/>
  <c r="H24" i="4"/>
  <c r="E40" i="4"/>
  <c r="F6" i="4"/>
  <c r="H7" i="4"/>
  <c r="J8" i="4"/>
  <c r="J17" i="4" s="1"/>
  <c r="L9" i="4"/>
  <c r="F14" i="4"/>
  <c r="H15" i="4"/>
  <c r="J16" i="4"/>
  <c r="F22" i="4"/>
  <c r="H23" i="4"/>
  <c r="H32" i="4" s="1"/>
  <c r="H33" i="4" s="1"/>
  <c r="J24" i="4"/>
  <c r="L25" i="4"/>
  <c r="F30" i="4"/>
  <c r="H31" i="4"/>
  <c r="M35" i="4"/>
  <c r="O36" i="4"/>
  <c r="E39" i="4"/>
  <c r="P39" i="4" s="1"/>
  <c r="R39" i="4" s="1"/>
  <c r="G40" i="4"/>
  <c r="J7" i="4"/>
  <c r="L8" i="4"/>
  <c r="L17" i="4" s="1"/>
  <c r="N9" i="4"/>
  <c r="N17" i="4" s="1"/>
  <c r="J15" i="4"/>
  <c r="L16" i="4"/>
  <c r="J23" i="4"/>
  <c r="L24" i="4"/>
  <c r="N25" i="4"/>
  <c r="J31" i="4"/>
  <c r="O35" i="4"/>
  <c r="O42" i="4" s="1"/>
  <c r="E38" i="4"/>
  <c r="P38" i="4" s="1"/>
  <c r="R38" i="4" s="1"/>
  <c r="I40" i="4"/>
  <c r="K7" i="4"/>
  <c r="K17" i="4" s="1"/>
  <c r="M8" i="4"/>
  <c r="E12" i="4"/>
  <c r="P12" i="4" s="1"/>
  <c r="R12" i="4" s="1"/>
  <c r="K15" i="4"/>
  <c r="M16" i="4"/>
  <c r="E20" i="4"/>
  <c r="P20" i="4" s="1"/>
  <c r="R20" i="4" s="1"/>
  <c r="K23" i="4"/>
  <c r="M24" i="4"/>
  <c r="E28" i="4"/>
  <c r="P28" i="4" s="1"/>
  <c r="R28" i="4" s="1"/>
  <c r="K31" i="4"/>
  <c r="F38" i="4"/>
  <c r="F42" i="4" s="1"/>
  <c r="J40" i="4"/>
  <c r="O8" i="4"/>
  <c r="E11" i="4"/>
  <c r="P11" i="4" s="1"/>
  <c r="R11" i="4" s="1"/>
  <c r="O16" i="4"/>
  <c r="E19" i="4"/>
  <c r="M23" i="4"/>
  <c r="O24" i="4"/>
  <c r="E27" i="4"/>
  <c r="M31" i="4"/>
  <c r="H38" i="4"/>
  <c r="O41" i="2"/>
  <c r="O38" i="2"/>
  <c r="L27" i="2"/>
  <c r="E26" i="2"/>
  <c r="I26" i="2" s="1"/>
  <c r="E25" i="2"/>
  <c r="E24" i="2"/>
  <c r="E23" i="2"/>
  <c r="E22" i="2"/>
  <c r="E21" i="2"/>
  <c r="E20" i="2"/>
  <c r="L20" i="2" s="1"/>
  <c r="E19" i="2"/>
  <c r="E18" i="2"/>
  <c r="E16" i="2"/>
  <c r="E15" i="2"/>
  <c r="E14" i="2"/>
  <c r="E13" i="2"/>
  <c r="E12" i="2"/>
  <c r="O12" i="2" s="1"/>
  <c r="E11" i="2"/>
  <c r="E10" i="2"/>
  <c r="E9" i="2"/>
  <c r="M9" i="2" s="1"/>
  <c r="E8" i="2"/>
  <c r="H7" i="2"/>
  <c r="H30" i="2"/>
  <c r="O27" i="2"/>
  <c r="M27" i="2"/>
  <c r="H26" i="2"/>
  <c r="C17" i="2"/>
  <c r="H34" i="5" l="1"/>
  <c r="H45" i="5" s="1"/>
  <c r="M34" i="5"/>
  <c r="M45" i="5" s="1"/>
  <c r="L8" i="2"/>
  <c r="E17" i="2"/>
  <c r="G9" i="2"/>
  <c r="H9" i="2"/>
  <c r="I9" i="2"/>
  <c r="J9" i="2"/>
  <c r="K9" i="2"/>
  <c r="M8" i="2"/>
  <c r="M12" i="2"/>
  <c r="N12" i="2"/>
  <c r="E33" i="2"/>
  <c r="N34" i="5"/>
  <c r="N45" i="5" s="1"/>
  <c r="K34" i="5"/>
  <c r="K45" i="5" s="1"/>
  <c r="J34" i="5"/>
  <c r="J45" i="5" s="1"/>
  <c r="L34" i="5"/>
  <c r="L45" i="5" s="1"/>
  <c r="N20" i="2"/>
  <c r="G8" i="2"/>
  <c r="I8" i="2"/>
  <c r="G27" i="2"/>
  <c r="K8" i="2"/>
  <c r="J27" i="2"/>
  <c r="M14" i="2"/>
  <c r="F14" i="2"/>
  <c r="H15" i="2"/>
  <c r="F15" i="2"/>
  <c r="O18" i="2"/>
  <c r="F18" i="2"/>
  <c r="J15" i="2"/>
  <c r="K19" i="2"/>
  <c r="F19" i="2"/>
  <c r="H37" i="2"/>
  <c r="F37" i="2"/>
  <c r="M15" i="2"/>
  <c r="H21" i="2"/>
  <c r="F21" i="2"/>
  <c r="I38" i="2"/>
  <c r="F38" i="2"/>
  <c r="N15" i="2"/>
  <c r="L22" i="2"/>
  <c r="F22" i="2"/>
  <c r="O39" i="2"/>
  <c r="F39" i="2"/>
  <c r="M6" i="2"/>
  <c r="F6" i="2"/>
  <c r="O23" i="2"/>
  <c r="F23" i="2"/>
  <c r="J40" i="2"/>
  <c r="F40" i="2"/>
  <c r="K31" i="2"/>
  <c r="F31" i="2"/>
  <c r="O32" i="2"/>
  <c r="F32" i="2"/>
  <c r="O36" i="2"/>
  <c r="F36" i="2"/>
  <c r="K15" i="2"/>
  <c r="K20" i="2"/>
  <c r="F20" i="2"/>
  <c r="M20" i="2"/>
  <c r="O7" i="2"/>
  <c r="F7" i="2"/>
  <c r="O24" i="2"/>
  <c r="F24" i="2"/>
  <c r="N41" i="2"/>
  <c r="F41" i="2"/>
  <c r="J8" i="2"/>
  <c r="F8" i="2"/>
  <c r="M25" i="2"/>
  <c r="F25" i="2"/>
  <c r="M22" i="2"/>
  <c r="N9" i="2"/>
  <c r="F9" i="2"/>
  <c r="O26" i="2"/>
  <c r="F26" i="2"/>
  <c r="L16" i="2"/>
  <c r="F16" i="2"/>
  <c r="I15" i="2"/>
  <c r="N22" i="2"/>
  <c r="L10" i="2"/>
  <c r="F10" i="2"/>
  <c r="N27" i="2"/>
  <c r="F27" i="2"/>
  <c r="G25" i="2"/>
  <c r="M11" i="2"/>
  <c r="F11" i="2"/>
  <c r="J28" i="2"/>
  <c r="F28" i="2"/>
  <c r="O9" i="2"/>
  <c r="H25" i="2"/>
  <c r="H12" i="2"/>
  <c r="F12" i="2"/>
  <c r="N29" i="2"/>
  <c r="F29" i="2"/>
  <c r="I12" i="2"/>
  <c r="I25" i="2"/>
  <c r="O13" i="2"/>
  <c r="F13" i="2"/>
  <c r="O30" i="2"/>
  <c r="F30" i="2"/>
  <c r="O34" i="5"/>
  <c r="O45" i="5" s="1"/>
  <c r="I34" i="5"/>
  <c r="I45" i="5" s="1"/>
  <c r="R36" i="5"/>
  <c r="G34" i="5"/>
  <c r="I37" i="2"/>
  <c r="K37" i="2"/>
  <c r="J37" i="2"/>
  <c r="G37" i="2"/>
  <c r="O20" i="2"/>
  <c r="L37" i="2"/>
  <c r="N6" i="2"/>
  <c r="L9" i="2"/>
  <c r="H19" i="2"/>
  <c r="M37" i="2"/>
  <c r="O22" i="2"/>
  <c r="O6" i="2"/>
  <c r="N37" i="2"/>
  <c r="I19" i="2"/>
  <c r="G7" i="2"/>
  <c r="J19" i="2"/>
  <c r="G26" i="2"/>
  <c r="O37" i="2"/>
  <c r="J38" i="2"/>
  <c r="K38" i="2"/>
  <c r="H8" i="2"/>
  <c r="J12" i="2"/>
  <c r="I20" i="2"/>
  <c r="J26" i="2"/>
  <c r="L38" i="2"/>
  <c r="J20" i="2"/>
  <c r="K26" i="2"/>
  <c r="M38" i="2"/>
  <c r="G20" i="2"/>
  <c r="H20" i="2"/>
  <c r="K12" i="2"/>
  <c r="L12" i="2"/>
  <c r="L26" i="2"/>
  <c r="N38" i="2"/>
  <c r="F33" i="4"/>
  <c r="F44" i="4" s="1"/>
  <c r="K33" i="4"/>
  <c r="G33" i="4"/>
  <c r="P19" i="4"/>
  <c r="R19" i="4" s="1"/>
  <c r="P30" i="4"/>
  <c r="R30" i="4" s="1"/>
  <c r="E17" i="4"/>
  <c r="P6" i="4"/>
  <c r="R6" i="4" s="1"/>
  <c r="P17" i="4"/>
  <c r="G42" i="4"/>
  <c r="K42" i="4"/>
  <c r="E32" i="4"/>
  <c r="E33" i="4" s="1"/>
  <c r="E44" i="4" s="1"/>
  <c r="H42" i="4"/>
  <c r="H44" i="4" s="1"/>
  <c r="P35" i="4"/>
  <c r="L32" i="4"/>
  <c r="L33" i="4" s="1"/>
  <c r="E42" i="4"/>
  <c r="M42" i="4"/>
  <c r="F17" i="4"/>
  <c r="M32" i="4"/>
  <c r="M33" i="4" s="1"/>
  <c r="M44" i="4" s="1"/>
  <c r="P25" i="4"/>
  <c r="R25" i="4" s="1"/>
  <c r="P18" i="4"/>
  <c r="R18" i="4" s="1"/>
  <c r="P40" i="4"/>
  <c r="R40" i="4" s="1"/>
  <c r="J32" i="4"/>
  <c r="J33" i="4" s="1"/>
  <c r="P14" i="4"/>
  <c r="R14" i="4" s="1"/>
  <c r="J42" i="4"/>
  <c r="P10" i="4"/>
  <c r="R10" i="4" s="1"/>
  <c r="L42" i="4"/>
  <c r="I42" i="4"/>
  <c r="I44" i="4" s="1"/>
  <c r="P9" i="4"/>
  <c r="R9" i="4" s="1"/>
  <c r="G41" i="2"/>
  <c r="H41" i="2"/>
  <c r="I41" i="2"/>
  <c r="J41" i="2"/>
  <c r="K41" i="2"/>
  <c r="L41" i="2"/>
  <c r="M41" i="2"/>
  <c r="K40" i="2"/>
  <c r="N40" i="2"/>
  <c r="G40" i="2"/>
  <c r="L40" i="2"/>
  <c r="O40" i="2"/>
  <c r="H40" i="2"/>
  <c r="M40" i="2"/>
  <c r="I40" i="2"/>
  <c r="H39" i="2"/>
  <c r="I39" i="2"/>
  <c r="K39" i="2"/>
  <c r="L39" i="2"/>
  <c r="G39" i="2"/>
  <c r="J39" i="2"/>
  <c r="M39" i="2"/>
  <c r="N39" i="2"/>
  <c r="H38" i="2"/>
  <c r="G38" i="2"/>
  <c r="I36" i="2"/>
  <c r="J36" i="2"/>
  <c r="K36" i="2"/>
  <c r="G36" i="2"/>
  <c r="L36" i="2"/>
  <c r="M36" i="2"/>
  <c r="H36" i="2"/>
  <c r="N36" i="2"/>
  <c r="H32" i="2"/>
  <c r="I32" i="2"/>
  <c r="J32" i="2"/>
  <c r="K32" i="2"/>
  <c r="N32" i="2"/>
  <c r="G32" i="2"/>
  <c r="L32" i="2"/>
  <c r="M32" i="2"/>
  <c r="L31" i="2"/>
  <c r="M31" i="2"/>
  <c r="N31" i="2"/>
  <c r="O31" i="2"/>
  <c r="G31" i="2"/>
  <c r="H31" i="2"/>
  <c r="I31" i="2"/>
  <c r="J31" i="2"/>
  <c r="M30" i="2"/>
  <c r="G30" i="2"/>
  <c r="I30" i="2"/>
  <c r="J30" i="2"/>
  <c r="K30" i="2"/>
  <c r="L30" i="2"/>
  <c r="N30" i="2"/>
  <c r="O29" i="2"/>
  <c r="G29" i="2"/>
  <c r="H29" i="2"/>
  <c r="J29" i="2"/>
  <c r="K29" i="2"/>
  <c r="I29" i="2"/>
  <c r="L29" i="2"/>
  <c r="M29" i="2"/>
  <c r="L28" i="2"/>
  <c r="H28" i="2"/>
  <c r="M28" i="2"/>
  <c r="O28" i="2"/>
  <c r="N28" i="2"/>
  <c r="K28" i="2"/>
  <c r="G28" i="2"/>
  <c r="I28" i="2"/>
  <c r="H27" i="2"/>
  <c r="I27" i="2"/>
  <c r="K27" i="2"/>
  <c r="M26" i="2"/>
  <c r="N26" i="2"/>
  <c r="N25" i="2"/>
  <c r="K25" i="2"/>
  <c r="O25" i="2"/>
  <c r="J25" i="2"/>
  <c r="L25" i="2"/>
  <c r="G24" i="2"/>
  <c r="H24" i="2"/>
  <c r="I24" i="2"/>
  <c r="J24" i="2"/>
  <c r="K24" i="2"/>
  <c r="L24" i="2"/>
  <c r="M24" i="2"/>
  <c r="N24" i="2"/>
  <c r="G23" i="2"/>
  <c r="H23" i="2"/>
  <c r="K23" i="2"/>
  <c r="L23" i="2"/>
  <c r="M23" i="2"/>
  <c r="I23" i="2"/>
  <c r="J23" i="2"/>
  <c r="N23" i="2"/>
  <c r="G22" i="2"/>
  <c r="H22" i="2"/>
  <c r="I22" i="2"/>
  <c r="J22" i="2"/>
  <c r="K22" i="2"/>
  <c r="N21" i="2"/>
  <c r="G21" i="2"/>
  <c r="J21" i="2"/>
  <c r="K21" i="2"/>
  <c r="M21" i="2"/>
  <c r="I21" i="2"/>
  <c r="L21" i="2"/>
  <c r="O21" i="2"/>
  <c r="L19" i="2"/>
  <c r="M19" i="2"/>
  <c r="O19" i="2"/>
  <c r="N19" i="2"/>
  <c r="G19" i="2"/>
  <c r="H18" i="2"/>
  <c r="L18" i="2"/>
  <c r="I18" i="2"/>
  <c r="J18" i="2"/>
  <c r="K18" i="2"/>
  <c r="N18" i="2"/>
  <c r="G18" i="2"/>
  <c r="M18" i="2"/>
  <c r="N16" i="2"/>
  <c r="O16" i="2"/>
  <c r="G16" i="2"/>
  <c r="I16" i="2"/>
  <c r="J16" i="2"/>
  <c r="M16" i="2"/>
  <c r="H16" i="2"/>
  <c r="K16" i="2"/>
  <c r="L15" i="2"/>
  <c r="O15" i="2"/>
  <c r="G15" i="2"/>
  <c r="G14" i="2"/>
  <c r="H14" i="2"/>
  <c r="I14" i="2"/>
  <c r="J14" i="2"/>
  <c r="K14" i="2"/>
  <c r="L14" i="2"/>
  <c r="N14" i="2"/>
  <c r="O14" i="2"/>
  <c r="G13" i="2"/>
  <c r="I13" i="2"/>
  <c r="J13" i="2"/>
  <c r="L13" i="2"/>
  <c r="M13" i="2"/>
  <c r="H13" i="2"/>
  <c r="K13" i="2"/>
  <c r="N13" i="2"/>
  <c r="G12" i="2"/>
  <c r="N11" i="2"/>
  <c r="L11" i="2"/>
  <c r="M10" i="2"/>
  <c r="G10" i="2"/>
  <c r="H10" i="2"/>
  <c r="I10" i="2"/>
  <c r="O10" i="2"/>
  <c r="J10" i="2"/>
  <c r="K10" i="2"/>
  <c r="N10" i="2"/>
  <c r="N8" i="2"/>
  <c r="O8" i="2"/>
  <c r="K7" i="2"/>
  <c r="L7" i="2"/>
  <c r="J7" i="2"/>
  <c r="N7" i="2"/>
  <c r="I7" i="2"/>
  <c r="M7" i="2"/>
  <c r="H6" i="2"/>
  <c r="J6" i="2"/>
  <c r="K6" i="2"/>
  <c r="I6" i="2"/>
  <c r="L6" i="2"/>
  <c r="G6" i="2"/>
  <c r="G11" i="2"/>
  <c r="H11" i="2"/>
  <c r="O11" i="2"/>
  <c r="I11" i="2"/>
  <c r="J11" i="2"/>
  <c r="K11" i="2"/>
  <c r="C43" i="2"/>
  <c r="P42" i="2"/>
  <c r="C33" i="2"/>
  <c r="R35" i="2"/>
  <c r="P45" i="5" l="1"/>
  <c r="P24" i="2"/>
  <c r="R24" i="2" s="1"/>
  <c r="F43" i="2"/>
  <c r="F17" i="2"/>
  <c r="F33" i="2"/>
  <c r="F34" i="2" s="1"/>
  <c r="G63" i="5"/>
  <c r="H3" i="5" s="1"/>
  <c r="H63" i="5" s="1"/>
  <c r="I3" i="5" s="1"/>
  <c r="I63" i="5" s="1"/>
  <c r="J3" i="5" s="1"/>
  <c r="J63" i="5" s="1"/>
  <c r="K3" i="5" s="1"/>
  <c r="K63" i="5" s="1"/>
  <c r="L3" i="5" s="1"/>
  <c r="L63" i="5" s="1"/>
  <c r="M3" i="5" s="1"/>
  <c r="M63" i="5" s="1"/>
  <c r="N3" i="5" s="1"/>
  <c r="N63" i="5" s="1"/>
  <c r="O3" i="5" s="1"/>
  <c r="O63" i="5" s="1"/>
  <c r="P11" i="2"/>
  <c r="R11" i="2" s="1"/>
  <c r="R35" i="4"/>
  <c r="P42" i="4"/>
  <c r="E62" i="4"/>
  <c r="F3" i="4" s="1"/>
  <c r="F62" i="4" s="1"/>
  <c r="G3" i="4" s="1"/>
  <c r="P32" i="4"/>
  <c r="P33" i="4" s="1"/>
  <c r="J44" i="4"/>
  <c r="G44" i="4"/>
  <c r="P44" i="4" s="1"/>
  <c r="K44" i="4"/>
  <c r="L44" i="4"/>
  <c r="C34" i="2"/>
  <c r="C45" i="2" s="1"/>
  <c r="C63" i="2" s="1"/>
  <c r="D3" i="2" s="1"/>
  <c r="F45" i="2" l="1"/>
  <c r="G62" i="4"/>
  <c r="H3" i="4" s="1"/>
  <c r="H62" i="4" s="1"/>
  <c r="I3" i="4" s="1"/>
  <c r="I62" i="4" s="1"/>
  <c r="J3" i="4" s="1"/>
  <c r="J62" i="4" s="1"/>
  <c r="K3" i="4" s="1"/>
  <c r="K62" i="4" s="1"/>
  <c r="L3" i="4" s="1"/>
  <c r="L62" i="4" s="1"/>
  <c r="M3" i="4" s="1"/>
  <c r="M62" i="4" s="1"/>
  <c r="N3" i="4" s="1"/>
  <c r="N62" i="4" s="1"/>
  <c r="O3" i="4" s="1"/>
  <c r="O62" i="4" s="1"/>
  <c r="P27" i="2"/>
  <c r="R27" i="2" s="1"/>
  <c r="P18" i="2"/>
  <c r="R18" i="2" s="1"/>
  <c r="R42" i="2" l="1"/>
  <c r="P8" i="2" l="1"/>
  <c r="R8" i="2" s="1"/>
  <c r="P21" i="2"/>
  <c r="R21" i="2" s="1"/>
  <c r="P23" i="2"/>
  <c r="R23" i="2" s="1"/>
  <c r="P9" i="2"/>
  <c r="R9" i="2" s="1"/>
  <c r="P16" i="2"/>
  <c r="R16" i="2" s="1"/>
  <c r="P29" i="2"/>
  <c r="R29" i="2" s="1"/>
  <c r="P13" i="2"/>
  <c r="R13" i="2" s="1"/>
  <c r="P10" i="2"/>
  <c r="R10" i="2" s="1"/>
  <c r="I17" i="2"/>
  <c r="P26" i="2"/>
  <c r="R26" i="2" s="1"/>
  <c r="P20" i="2"/>
  <c r="R20" i="2" s="1"/>
  <c r="P7" i="2"/>
  <c r="R7" i="2" s="1"/>
  <c r="P31" i="2"/>
  <c r="R31" i="2" s="1"/>
  <c r="M43" i="2"/>
  <c r="P38" i="2"/>
  <c r="R38" i="2" s="1"/>
  <c r="N33" i="2"/>
  <c r="P25" i="2"/>
  <c r="R25" i="2" s="1"/>
  <c r="P40" i="2"/>
  <c r="R40" i="2" s="1"/>
  <c r="P14" i="2"/>
  <c r="R14" i="2" s="1"/>
  <c r="P28" i="2"/>
  <c r="R28" i="2" s="1"/>
  <c r="P41" i="2"/>
  <c r="R41" i="2" s="1"/>
  <c r="P32" i="2"/>
  <c r="R32" i="2" s="1"/>
  <c r="P30" i="2"/>
  <c r="R30" i="2" s="1"/>
  <c r="P22" i="2"/>
  <c r="R22" i="2" s="1"/>
  <c r="P36" i="2"/>
  <c r="N43" i="2"/>
  <c r="M17" i="2"/>
  <c r="P15" i="2"/>
  <c r="R15" i="2" s="1"/>
  <c r="H17" i="2"/>
  <c r="O17" i="2"/>
  <c r="P12" i="2"/>
  <c r="R12" i="2" s="1"/>
  <c r="I43" i="2"/>
  <c r="I33" i="2"/>
  <c r="J43" i="2"/>
  <c r="P6" i="2"/>
  <c r="R6" i="2" s="1"/>
  <c r="P19" i="2"/>
  <c r="R19" i="2" s="1"/>
  <c r="J17" i="2"/>
  <c r="P39" i="2"/>
  <c r="R39" i="2" s="1"/>
  <c r="L43" i="2"/>
  <c r="N17" i="2"/>
  <c r="G43" i="2"/>
  <c r="K17" i="2"/>
  <c r="K33" i="2"/>
  <c r="K43" i="2"/>
  <c r="H33" i="2"/>
  <c r="L17" i="2"/>
  <c r="M33" i="2"/>
  <c r="O33" i="2"/>
  <c r="J33" i="2"/>
  <c r="H43" i="2"/>
  <c r="G17" i="2"/>
  <c r="G33" i="2"/>
  <c r="L33" i="2"/>
  <c r="P37" i="2"/>
  <c r="R37" i="2" s="1"/>
  <c r="O43" i="2"/>
  <c r="F3" i="2" l="1"/>
  <c r="G3" i="2" s="1"/>
  <c r="N34" i="2"/>
  <c r="N45" i="2" s="1"/>
  <c r="P33" i="2"/>
  <c r="H34" i="2"/>
  <c r="H45" i="2" s="1"/>
  <c r="I34" i="2"/>
  <c r="I45" i="2" s="1"/>
  <c r="K34" i="2"/>
  <c r="K45" i="2" s="1"/>
  <c r="G34" i="2"/>
  <c r="G45" i="2" s="1"/>
  <c r="R36" i="2"/>
  <c r="P43" i="2"/>
  <c r="P17" i="2"/>
  <c r="L34" i="2"/>
  <c r="L45" i="2" s="1"/>
  <c r="J34" i="2"/>
  <c r="J45" i="2" s="1"/>
  <c r="O34" i="2"/>
  <c r="O45" i="2" s="1"/>
  <c r="M34" i="2"/>
  <c r="M45" i="2" s="1"/>
  <c r="P34" i="2" l="1"/>
  <c r="P45" i="2"/>
  <c r="G63" i="2" l="1"/>
  <c r="H3" i="2" s="1"/>
  <c r="H63" i="2" s="1"/>
  <c r="I3" i="2" s="1"/>
  <c r="I63" i="2" s="1"/>
  <c r="J3" i="2" s="1"/>
  <c r="J63" i="2" s="1"/>
  <c r="K3" i="2" s="1"/>
  <c r="K63" i="2" s="1"/>
  <c r="L3" i="2" s="1"/>
  <c r="L63" i="2" s="1"/>
  <c r="M3" i="2" s="1"/>
  <c r="M63" i="2" s="1"/>
  <c r="N3" i="2" s="1"/>
  <c r="N63" i="2" s="1"/>
  <c r="O3" i="2" s="1"/>
  <c r="O63" i="2" s="1"/>
</calcChain>
</file>

<file path=xl/sharedStrings.xml><?xml version="1.0" encoding="utf-8"?>
<sst xmlns="http://schemas.openxmlformats.org/spreadsheetml/2006/main" count="370" uniqueCount="124">
  <si>
    <t>Fund: 01</t>
  </si>
  <si>
    <t>From Period 0 to Period 1</t>
  </si>
  <si>
    <t>District/Agency: 73486 - Glendale Community College</t>
  </si>
  <si>
    <t>Description</t>
  </si>
  <si>
    <t>Object Codes</t>
  </si>
  <si>
    <t>01-July</t>
  </si>
  <si>
    <t>02-August</t>
  </si>
  <si>
    <t>03-September</t>
  </si>
  <si>
    <t>04-October</t>
  </si>
  <si>
    <t>05-November</t>
  </si>
  <si>
    <t>06-December</t>
  </si>
  <si>
    <t>07-January</t>
  </si>
  <si>
    <t>08-February</t>
  </si>
  <si>
    <t>09-March</t>
  </si>
  <si>
    <t>10-April</t>
  </si>
  <si>
    <t>11-May</t>
  </si>
  <si>
    <t>12-June</t>
  </si>
  <si>
    <t>Year-To-Date</t>
  </si>
  <si>
    <t>Beginning Balance</t>
  </si>
  <si>
    <t>9110</t>
  </si>
  <si>
    <t>Federal Revenue</t>
  </si>
  <si>
    <t>8100-8299</t>
  </si>
  <si>
    <t>Other Local Revenue</t>
  </si>
  <si>
    <t>8600-8799</t>
  </si>
  <si>
    <t>Undefined</t>
  </si>
  <si>
    <t>8800-8899</t>
  </si>
  <si>
    <t>TOTAL RECEIPTS</t>
  </si>
  <si>
    <t>Certificated Salaries</t>
  </si>
  <si>
    <t>1000-1999</t>
  </si>
  <si>
    <t>Classified Salaries</t>
  </si>
  <si>
    <t>2000-2999</t>
  </si>
  <si>
    <t>Employee Benefits</t>
  </si>
  <si>
    <t>3000-3999</t>
  </si>
  <si>
    <t>Books and Supplies</t>
  </si>
  <si>
    <t>4000-4999</t>
  </si>
  <si>
    <t>Serv. &amp; Other Oper. Expenditures</t>
  </si>
  <si>
    <t>5000-5999</t>
  </si>
  <si>
    <t>Capital Outlay</t>
  </si>
  <si>
    <t>6000-6999</t>
  </si>
  <si>
    <t>Other Disbursements/Non Expenditures</t>
  </si>
  <si>
    <t>0000-0999</t>
  </si>
  <si>
    <t>TOTAL DISBURSEMENTS</t>
  </si>
  <si>
    <t>Net Operating Income/(Deficit)</t>
  </si>
  <si>
    <t>ASSETS</t>
  </si>
  <si>
    <t>Other Cash Equivalents</t>
  </si>
  <si>
    <t>9111-9149</t>
  </si>
  <si>
    <t>Investments</t>
  </si>
  <si>
    <t>9150-9199</t>
  </si>
  <si>
    <t>Acct Receivables &amp; Other Current Assets</t>
  </si>
  <si>
    <t>9200-9399</t>
  </si>
  <si>
    <t>Capital Assets</t>
  </si>
  <si>
    <t>9400-9499</t>
  </si>
  <si>
    <t>LIABILITIES</t>
  </si>
  <si>
    <t>Other Liabilities</t>
  </si>
  <si>
    <t>0999</t>
  </si>
  <si>
    <t>Accounts Payable</t>
  </si>
  <si>
    <t>9500-9540</t>
  </si>
  <si>
    <t>9541-9659</t>
  </si>
  <si>
    <t>L-T Liability not in Govt/Exp Trust Fd</t>
  </si>
  <si>
    <t>9660-9669</t>
  </si>
  <si>
    <t>9670-9699</t>
  </si>
  <si>
    <t>Fund Balance/Net Assets</t>
  </si>
  <si>
    <t>9700-9799</t>
  </si>
  <si>
    <t>Error Account</t>
  </si>
  <si>
    <t>9999</t>
  </si>
  <si>
    <t>Other Balance Sheet Transactions</t>
  </si>
  <si>
    <t>9xxx (9000-9109) &amp; 9800-9998</t>
  </si>
  <si>
    <t>Total Balance Sheet Acct Transactions</t>
  </si>
  <si>
    <t>Ending Cash Balance</t>
  </si>
  <si>
    <t xml:space="preserve">     State General Apportionment</t>
  </si>
  <si>
    <t>8610</t>
  </si>
  <si>
    <t xml:space="preserve">     Energy Program</t>
  </si>
  <si>
    <t>8615</t>
  </si>
  <si>
    <t xml:space="preserve">     Apportionment-Prior Year</t>
  </si>
  <si>
    <t>8616</t>
  </si>
  <si>
    <t xml:space="preserve">     Part Time Parity</t>
  </si>
  <si>
    <t>8617</t>
  </si>
  <si>
    <t>8619</t>
  </si>
  <si>
    <t xml:space="preserve">     Board of Governors Grant</t>
  </si>
  <si>
    <t>8624</t>
  </si>
  <si>
    <t xml:space="preserve">     Return To Title IV</t>
  </si>
  <si>
    <t>8630</t>
  </si>
  <si>
    <t xml:space="preserve">     Homeowners Prop Tax Relief</t>
  </si>
  <si>
    <t>8672</t>
  </si>
  <si>
    <t xml:space="preserve">     Lottery Income</t>
  </si>
  <si>
    <t>8680</t>
  </si>
  <si>
    <t xml:space="preserve">    Other State Revenue</t>
  </si>
  <si>
    <t>8690</t>
  </si>
  <si>
    <t xml:space="preserve">     State Mandated Costs</t>
  </si>
  <si>
    <t>8691</t>
  </si>
  <si>
    <t xml:space="preserve">     Secured Roll Taxes</t>
  </si>
  <si>
    <t>8811</t>
  </si>
  <si>
    <t xml:space="preserve">     Supplemental Taxes</t>
  </si>
  <si>
    <t>8812</t>
  </si>
  <si>
    <t xml:space="preserve">     Uncovered Taxes</t>
  </si>
  <si>
    <t>8813</t>
  </si>
  <si>
    <t xml:space="preserve">     Prior Year Taxes</t>
  </si>
  <si>
    <t>8816</t>
  </si>
  <si>
    <t xml:space="preserve">     Supplemental Taxes - ERAF(8810)</t>
  </si>
  <si>
    <t>8817</t>
  </si>
  <si>
    <t xml:space="preserve">     District Taxes</t>
  </si>
  <si>
    <t>8818</t>
  </si>
  <si>
    <t xml:space="preserve">     Rents/Leases</t>
  </si>
  <si>
    <t>8850</t>
  </si>
  <si>
    <t xml:space="preserve">     Interest</t>
  </si>
  <si>
    <t>8860</t>
  </si>
  <si>
    <t xml:space="preserve">     Nonresident Tuition</t>
  </si>
  <si>
    <t>8872</t>
  </si>
  <si>
    <t xml:space="preserve">     Application Fees</t>
  </si>
  <si>
    <t>8873</t>
  </si>
  <si>
    <t xml:space="preserve">     Transcripts</t>
  </si>
  <si>
    <t>8874</t>
  </si>
  <si>
    <t xml:space="preserve">     Enrollment Fees</t>
  </si>
  <si>
    <t>8879</t>
  </si>
  <si>
    <t xml:space="preserve">     Misc.</t>
  </si>
  <si>
    <t>8890</t>
  </si>
  <si>
    <t>7/1/23-6/30/24</t>
  </si>
  <si>
    <t xml:space="preserve">     ASGCC Contribution Credit</t>
  </si>
  <si>
    <t>8869</t>
  </si>
  <si>
    <t>7/1/2023-8/31/2023</t>
  </si>
  <si>
    <t>8845</t>
  </si>
  <si>
    <t>7/1/2023-7/31/2023</t>
  </si>
  <si>
    <t>7/1/2023-9/30/2023</t>
  </si>
  <si>
    <t>8100-8299 (8170)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</si>
</sst>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rgb="FF000000"/>
      <name val="Arial"/>
    </font>
    <font>
      <sz val="10"/>
      <color rgb="FF000000"/>
      <name val="Arial"/>
    </font>
    <font>
      <sz val="9"/>
      <color rgb="FF333333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9434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9434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4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3" fontId="4" fillId="2" borderId="2" xfId="1" applyFont="1" applyFill="1" applyBorder="1" applyAlignment="1">
      <alignment horizontal="right"/>
    </xf>
    <xf numFmtId="43" fontId="4" fillId="2" borderId="3" xfId="1" applyFont="1" applyFill="1" applyBorder="1" applyAlignment="1">
      <alignment horizontal="right"/>
    </xf>
    <xf numFmtId="43" fontId="3" fillId="2" borderId="0" xfId="1" applyFont="1" applyFill="1" applyAlignment="1">
      <alignment horizontal="left"/>
    </xf>
    <xf numFmtId="43" fontId="3" fillId="2" borderId="0" xfId="1" applyFont="1" applyFill="1" applyAlignment="1">
      <alignment horizontal="right"/>
    </xf>
    <xf numFmtId="43" fontId="4" fillId="2" borderId="4" xfId="1" applyFont="1" applyFill="1" applyBorder="1" applyAlignment="1">
      <alignment horizontal="right"/>
    </xf>
    <xf numFmtId="43" fontId="4" fillId="2" borderId="5" xfId="1" applyFont="1" applyFill="1" applyBorder="1" applyAlignment="1">
      <alignment horizontal="right"/>
    </xf>
    <xf numFmtId="43" fontId="2" fillId="2" borderId="0" xfId="1" applyFont="1" applyFill="1" applyAlignment="1">
      <alignment horizontal="left"/>
    </xf>
    <xf numFmtId="43" fontId="0" fillId="0" borderId="0" xfId="1" applyFont="1"/>
    <xf numFmtId="49" fontId="5" fillId="3" borderId="0" xfId="0" applyNumberFormat="1" applyFont="1" applyFill="1" applyAlignment="1">
      <alignment horizontal="left"/>
    </xf>
    <xf numFmtId="49" fontId="5" fillId="3" borderId="0" xfId="0" applyNumberFormat="1" applyFont="1" applyFill="1" applyAlignment="1">
      <alignment horizontal="right"/>
    </xf>
    <xf numFmtId="49" fontId="6" fillId="4" borderId="3" xfId="0" applyNumberFormat="1" applyFont="1" applyFill="1" applyBorder="1" applyAlignment="1">
      <alignment horizontal="right"/>
    </xf>
    <xf numFmtId="43" fontId="6" fillId="4" borderId="3" xfId="1" applyFont="1" applyFill="1" applyBorder="1" applyAlignment="1">
      <alignment horizontal="left"/>
    </xf>
    <xf numFmtId="43" fontId="3" fillId="2" borderId="1" xfId="1" applyFont="1" applyFill="1" applyBorder="1" applyAlignment="1"/>
    <xf numFmtId="43" fontId="3" fillId="3" borderId="0" xfId="1" applyFont="1" applyFill="1" applyAlignment="1">
      <alignment horizontal="right"/>
    </xf>
    <xf numFmtId="43" fontId="6" fillId="4" borderId="1" xfId="1" applyFont="1" applyFill="1" applyBorder="1" applyAlignment="1"/>
    <xf numFmtId="43" fontId="6" fillId="4" borderId="0" xfId="1" applyFont="1" applyFill="1" applyAlignment="1">
      <alignment horizontal="left"/>
    </xf>
    <xf numFmtId="43" fontId="6" fillId="4" borderId="0" xfId="1" applyFont="1" applyFill="1" applyAlignment="1">
      <alignment horizontal="right"/>
    </xf>
    <xf numFmtId="43" fontId="6" fillId="4" borderId="4" xfId="1" applyFont="1" applyFill="1" applyBorder="1" applyAlignment="1">
      <alignment horizontal="right"/>
    </xf>
    <xf numFmtId="43" fontId="6" fillId="4" borderId="3" xfId="1" applyFont="1" applyFill="1" applyBorder="1" applyAlignment="1">
      <alignment horizontal="right"/>
    </xf>
    <xf numFmtId="43" fontId="6" fillId="4" borderId="5" xfId="1" applyFont="1" applyFill="1" applyBorder="1" applyAlignment="1">
      <alignment horizontal="right"/>
    </xf>
    <xf numFmtId="43" fontId="7" fillId="2" borderId="0" xfId="1" applyFont="1" applyFill="1" applyAlignment="1">
      <alignment horizontal="left"/>
    </xf>
    <xf numFmtId="43" fontId="8" fillId="0" borderId="0" xfId="1" applyFont="1"/>
    <xf numFmtId="43" fontId="6" fillId="4" borderId="2" xfId="1" applyFont="1" applyFill="1" applyBorder="1" applyAlignment="1">
      <alignment horizontal="right"/>
    </xf>
    <xf numFmtId="43" fontId="6" fillId="4" borderId="4" xfId="1" applyFont="1" applyFill="1" applyBorder="1" applyAlignment="1">
      <alignment horizontal="left"/>
    </xf>
    <xf numFmtId="43" fontId="6" fillId="4" borderId="5" xfId="1" applyFont="1" applyFill="1" applyBorder="1" applyAlignment="1">
      <alignment horizontal="left"/>
    </xf>
    <xf numFmtId="43" fontId="6" fillId="0" borderId="0" xfId="1" applyFont="1" applyFill="1" applyAlignment="1">
      <alignment horizontal="right"/>
    </xf>
    <xf numFmtId="43" fontId="6" fillId="0" borderId="0" xfId="1" applyFont="1" applyFill="1" applyBorder="1" applyAlignment="1">
      <alignment horizontal="right"/>
    </xf>
    <xf numFmtId="43" fontId="9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3" fontId="3" fillId="2" borderId="1" xfId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3F16-2A5B-481C-B8F2-222750504BE6}">
  <sheetPr>
    <pageSetUpPr fitToPage="1"/>
  </sheetPr>
  <dimension ref="A1:S64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43" sqref="J43"/>
    </sheetView>
  </sheetViews>
  <sheetFormatPr defaultRowHeight="12.75" x14ac:dyDescent="0.2"/>
  <cols>
    <col min="1" max="1" width="35.5703125" customWidth="1"/>
    <col min="2" max="2" width="20" customWidth="1"/>
    <col min="3" max="5" width="20" style="22" customWidth="1"/>
    <col min="6" max="6" width="20" style="36" customWidth="1"/>
    <col min="7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45" t="s">
        <v>0</v>
      </c>
      <c r="B1" s="45"/>
      <c r="C1" s="27" t="s">
        <v>1</v>
      </c>
      <c r="D1" s="27"/>
      <c r="E1" s="27"/>
      <c r="F1" s="29"/>
      <c r="G1" s="46"/>
      <c r="H1" s="46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3</v>
      </c>
      <c r="B2" s="3" t="s">
        <v>4</v>
      </c>
      <c r="C2" s="16" t="s">
        <v>5</v>
      </c>
      <c r="D2" s="16" t="s">
        <v>6</v>
      </c>
      <c r="E2" s="16" t="s">
        <v>7</v>
      </c>
      <c r="F2" s="25" t="s">
        <v>17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33" t="s">
        <v>17</v>
      </c>
    </row>
    <row r="3" spans="1:18" s="1" customFormat="1" ht="19.7" customHeight="1" x14ac:dyDescent="0.2">
      <c r="A3" s="4" t="s">
        <v>18</v>
      </c>
      <c r="B3" s="4" t="s">
        <v>19</v>
      </c>
      <c r="C3" s="16">
        <v>23675062.620000001</v>
      </c>
      <c r="D3" s="16">
        <f>C63</f>
        <v>17276325.860000003</v>
      </c>
      <c r="E3" s="16">
        <f>D63</f>
        <v>16141735.990000002</v>
      </c>
      <c r="F3" s="26" t="s">
        <v>122</v>
      </c>
      <c r="G3" s="16">
        <f>E63</f>
        <v>24908659.260000002</v>
      </c>
      <c r="H3" s="16">
        <f t="shared" ref="H3:O3" si="0">G63</f>
        <v>22723639.723333336</v>
      </c>
      <c r="I3" s="16">
        <f t="shared" si="0"/>
        <v>20538620.186666671</v>
      </c>
      <c r="J3" s="16">
        <f t="shared" si="0"/>
        <v>18353600.650000006</v>
      </c>
      <c r="K3" s="16">
        <f t="shared" si="0"/>
        <v>16168581.113333341</v>
      </c>
      <c r="L3" s="16">
        <f t="shared" si="0"/>
        <v>13983561.576666676</v>
      </c>
      <c r="M3" s="16">
        <f t="shared" si="0"/>
        <v>11798542.04000001</v>
      </c>
      <c r="N3" s="16">
        <f t="shared" si="0"/>
        <v>9613522.5033333451</v>
      </c>
      <c r="O3" s="16">
        <f t="shared" si="0"/>
        <v>7428502.9666666798</v>
      </c>
      <c r="P3" s="26" t="s">
        <v>116</v>
      </c>
    </row>
    <row r="4" spans="1:18" s="1" customFormat="1" ht="11.1" customHeight="1" x14ac:dyDescent="0.2">
      <c r="A4" s="6"/>
      <c r="B4" s="6"/>
      <c r="C4" s="17"/>
      <c r="D4" s="17"/>
      <c r="E4" s="17"/>
      <c r="F4" s="30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20</v>
      </c>
      <c r="B5" s="7" t="s">
        <v>123</v>
      </c>
      <c r="C5" s="18">
        <v>0</v>
      </c>
      <c r="D5" s="18">
        <v>0</v>
      </c>
      <c r="E5" s="18">
        <v>207563</v>
      </c>
      <c r="F5" s="31">
        <f>SUM(C5:E5)</f>
        <v>207563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>SUM(C5:O5)-F5</f>
        <v>207563</v>
      </c>
    </row>
    <row r="6" spans="1:18" s="1" customFormat="1" ht="19.7" customHeight="1" x14ac:dyDescent="0.2">
      <c r="A6" s="23" t="s">
        <v>69</v>
      </c>
      <c r="B6" s="24" t="s">
        <v>70</v>
      </c>
      <c r="C6" s="28">
        <v>4437104</v>
      </c>
      <c r="D6" s="28">
        <v>4437105</v>
      </c>
      <c r="E6" s="28">
        <v>13148330</v>
      </c>
      <c r="F6" s="31">
        <f>SUM(C6:E6)</f>
        <v>22022539</v>
      </c>
      <c r="G6" s="28">
        <f>($Q6-$F6)/9</f>
        <v>6978373.111111111</v>
      </c>
      <c r="H6" s="28">
        <f>($Q6-$F6)/9</f>
        <v>6978373.111111111</v>
      </c>
      <c r="I6" s="28">
        <f>($Q6-$F6)/9</f>
        <v>6978373.111111111</v>
      </c>
      <c r="J6" s="28">
        <f>($Q6-$F6)/9</f>
        <v>6978373.111111111</v>
      </c>
      <c r="K6" s="28">
        <f>($Q6-$F6)/9</f>
        <v>6978373.111111111</v>
      </c>
      <c r="L6" s="28">
        <f>($Q6-$F6)/9</f>
        <v>6978373.111111111</v>
      </c>
      <c r="M6" s="28">
        <f>($Q6-$F6)/9</f>
        <v>6978373.111111111</v>
      </c>
      <c r="N6" s="28">
        <f>($Q6-$F6)/9</f>
        <v>6978373.111111111</v>
      </c>
      <c r="O6" s="28">
        <f>($Q6-$F6)/9</f>
        <v>6978373.111111111</v>
      </c>
      <c r="P6" s="31">
        <f>SUM(C6:O6)-F6</f>
        <v>84827896.99999997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71</v>
      </c>
      <c r="B7" s="24" t="s">
        <v>72</v>
      </c>
      <c r="C7" s="28">
        <v>143481</v>
      </c>
      <c r="D7" s="28">
        <v>143481</v>
      </c>
      <c r="E7" s="28">
        <v>0</v>
      </c>
      <c r="F7" s="31">
        <f>SUM(C7:E7)</f>
        <v>286962</v>
      </c>
      <c r="G7" s="28">
        <f>($Q7-$F7)/9</f>
        <v>167394.44444444444</v>
      </c>
      <c r="H7" s="28">
        <f>($Q7-$F7)/9</f>
        <v>167394.44444444444</v>
      </c>
      <c r="I7" s="28">
        <f>($Q7-$F7)/9</f>
        <v>167394.44444444444</v>
      </c>
      <c r="J7" s="28">
        <f>($Q7-$F7)/9</f>
        <v>167394.44444444444</v>
      </c>
      <c r="K7" s="28">
        <f>($Q7-$F7)/9</f>
        <v>167394.44444444444</v>
      </c>
      <c r="L7" s="28">
        <f>($Q7-$F7)/9</f>
        <v>167394.44444444444</v>
      </c>
      <c r="M7" s="28">
        <f>($Q7-$F7)/9</f>
        <v>167394.44444444444</v>
      </c>
      <c r="N7" s="28">
        <f>($Q7-$F7)/9</f>
        <v>167394.44444444444</v>
      </c>
      <c r="O7" s="28">
        <f>($Q7-$F7)/9</f>
        <v>167394.44444444444</v>
      </c>
      <c r="P7" s="31">
        <f>SUM(C7:O7)-F7</f>
        <v>1793512.0000000005</v>
      </c>
      <c r="Q7" s="40">
        <v>1793512</v>
      </c>
      <c r="R7" s="42">
        <f t="shared" ref="R7:R42" si="1">P7-Q7</f>
        <v>0</v>
      </c>
    </row>
    <row r="8" spans="1:18" s="1" customFormat="1" ht="19.7" customHeight="1" x14ac:dyDescent="0.2">
      <c r="A8" s="23" t="s">
        <v>73</v>
      </c>
      <c r="B8" s="24" t="s">
        <v>74</v>
      </c>
      <c r="C8" s="28">
        <v>0</v>
      </c>
      <c r="D8" s="28">
        <v>0</v>
      </c>
      <c r="E8" s="28">
        <v>-449429</v>
      </c>
      <c r="F8" s="31">
        <f>SUM(C8:E8)</f>
        <v>-449429</v>
      </c>
      <c r="G8" s="28">
        <f>($Q8-$F8)/9</f>
        <v>49936.555555555555</v>
      </c>
      <c r="H8" s="28">
        <f>($Q8-$F8)/9</f>
        <v>49936.555555555555</v>
      </c>
      <c r="I8" s="28">
        <f>($Q8-$F8)/9</f>
        <v>49936.555555555555</v>
      </c>
      <c r="J8" s="28">
        <f>($Q8-$F8)/9</f>
        <v>49936.555555555555</v>
      </c>
      <c r="K8" s="28">
        <f>($Q8-$F8)/9</f>
        <v>49936.555555555555</v>
      </c>
      <c r="L8" s="28">
        <f>($Q8-$F8)/9</f>
        <v>49936.555555555555</v>
      </c>
      <c r="M8" s="28">
        <f>($Q8-$F8)/9</f>
        <v>49936.555555555555</v>
      </c>
      <c r="N8" s="28">
        <f>($Q8-$F8)/9</f>
        <v>49936.555555555555</v>
      </c>
      <c r="O8" s="28">
        <f>($Q8-$F8)/9</f>
        <v>49936.555555555555</v>
      </c>
      <c r="P8" s="31">
        <f>SUM(C8:O8)-F8</f>
        <v>0</v>
      </c>
      <c r="Q8" s="40">
        <v>0</v>
      </c>
      <c r="R8" s="42">
        <f t="shared" si="1"/>
        <v>0</v>
      </c>
    </row>
    <row r="9" spans="1:18" s="1" customFormat="1" ht="19.7" customHeight="1" x14ac:dyDescent="0.2">
      <c r="A9" s="23" t="s">
        <v>75</v>
      </c>
      <c r="B9" s="24" t="s">
        <v>76</v>
      </c>
      <c r="C9" s="28">
        <v>25614</v>
      </c>
      <c r="D9" s="28">
        <v>25613</v>
      </c>
      <c r="E9" s="28">
        <v>0</v>
      </c>
      <c r="F9" s="31">
        <f>SUM(C9:E9)</f>
        <v>51227</v>
      </c>
      <c r="G9" s="28">
        <f>($Q9-$F9)/9</f>
        <v>28752.555555555555</v>
      </c>
      <c r="H9" s="28">
        <f>($Q9-$F9)/9</f>
        <v>28752.555555555555</v>
      </c>
      <c r="I9" s="28">
        <f>($Q9-$F9)/9</f>
        <v>28752.555555555555</v>
      </c>
      <c r="J9" s="28">
        <f>($Q9-$F9)/9</f>
        <v>28752.555555555555</v>
      </c>
      <c r="K9" s="28">
        <f>($Q9-$F9)/9</f>
        <v>28752.555555555555</v>
      </c>
      <c r="L9" s="28">
        <f>($Q9-$F9)/9</f>
        <v>28752.555555555555</v>
      </c>
      <c r="M9" s="28">
        <f>($Q9-$F9)/9</f>
        <v>28752.555555555555</v>
      </c>
      <c r="N9" s="28">
        <f>($Q9-$F9)/9</f>
        <v>28752.555555555555</v>
      </c>
      <c r="O9" s="28">
        <f>($Q9-$F9)/9</f>
        <v>28752.555555555555</v>
      </c>
      <c r="P9" s="31">
        <f>SUM(C9:O9)-F9</f>
        <v>310000.00000000006</v>
      </c>
      <c r="Q9" s="40">
        <v>310000</v>
      </c>
      <c r="R9" s="42">
        <f t="shared" si="1"/>
        <v>0</v>
      </c>
    </row>
    <row r="10" spans="1:18" s="1" customFormat="1" ht="19.7" customHeight="1" x14ac:dyDescent="0.2">
      <c r="A10" s="23"/>
      <c r="B10" s="24" t="s">
        <v>77</v>
      </c>
      <c r="C10" s="28">
        <v>0</v>
      </c>
      <c r="D10" s="28">
        <v>0</v>
      </c>
      <c r="E10" s="28">
        <v>0</v>
      </c>
      <c r="F10" s="31">
        <f>SUM(C10:E10)</f>
        <v>0</v>
      </c>
      <c r="G10" s="28">
        <f>($Q10-$F10)/9</f>
        <v>38888.888888888891</v>
      </c>
      <c r="H10" s="28">
        <f>($Q10-$F10)/9</f>
        <v>38888.888888888891</v>
      </c>
      <c r="I10" s="28">
        <f>($Q10-$F10)/9</f>
        <v>38888.888888888891</v>
      </c>
      <c r="J10" s="28">
        <f>($Q10-$F10)/9</f>
        <v>38888.888888888891</v>
      </c>
      <c r="K10" s="28">
        <f>($Q10-$F10)/9</f>
        <v>38888.888888888891</v>
      </c>
      <c r="L10" s="28">
        <f>($Q10-$F10)/9</f>
        <v>38888.888888888891</v>
      </c>
      <c r="M10" s="28">
        <f>($Q10-$F10)/9</f>
        <v>38888.888888888891</v>
      </c>
      <c r="N10" s="28">
        <f>($Q10-$F10)/9</f>
        <v>38888.888888888891</v>
      </c>
      <c r="O10" s="28">
        <f>($Q10-$F10)/9</f>
        <v>38888.888888888891</v>
      </c>
      <c r="P10" s="31">
        <f>SUM(C10:O10)-F10</f>
        <v>349999.99999999994</v>
      </c>
      <c r="Q10" s="40">
        <v>350000</v>
      </c>
      <c r="R10" s="42">
        <f t="shared" si="1"/>
        <v>0</v>
      </c>
    </row>
    <row r="11" spans="1:18" s="1" customFormat="1" ht="19.7" customHeight="1" x14ac:dyDescent="0.2">
      <c r="A11" s="23" t="s">
        <v>78</v>
      </c>
      <c r="B11" s="24" t="s">
        <v>79</v>
      </c>
      <c r="C11" s="28">
        <v>11147</v>
      </c>
      <c r="D11" s="28">
        <v>11146</v>
      </c>
      <c r="E11" s="28">
        <v>0</v>
      </c>
      <c r="F11" s="31">
        <f>SUM(C11:E11)</f>
        <v>22293</v>
      </c>
      <c r="G11" s="28">
        <f>($Q11-$F11)/9</f>
        <v>14189.666666666666</v>
      </c>
      <c r="H11" s="28">
        <f>($Q11-$F11)/9</f>
        <v>14189.666666666666</v>
      </c>
      <c r="I11" s="28">
        <f>($Q11-$F11)/9</f>
        <v>14189.666666666666</v>
      </c>
      <c r="J11" s="28">
        <f>($Q11-$F11)/9</f>
        <v>14189.666666666666</v>
      </c>
      <c r="K11" s="28">
        <f>($Q11-$F11)/9</f>
        <v>14189.666666666666</v>
      </c>
      <c r="L11" s="28">
        <f>($Q11-$F11)/9</f>
        <v>14189.666666666666</v>
      </c>
      <c r="M11" s="28">
        <f>($Q11-$F11)/9</f>
        <v>14189.666666666666</v>
      </c>
      <c r="N11" s="28">
        <f>($Q11-$F11)/9</f>
        <v>14189.666666666666</v>
      </c>
      <c r="O11" s="28">
        <f>($Q11-$F11)/9</f>
        <v>14189.666666666666</v>
      </c>
      <c r="P11" s="31">
        <f>SUM(C11:O11)-F11</f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80</v>
      </c>
      <c r="B12" s="24" t="s">
        <v>81</v>
      </c>
      <c r="C12" s="28">
        <v>0</v>
      </c>
      <c r="D12" s="28">
        <v>0</v>
      </c>
      <c r="E12" s="28">
        <v>0</v>
      </c>
      <c r="F12" s="31">
        <f>SUM(C12:E12)</f>
        <v>0</v>
      </c>
      <c r="G12" s="28">
        <f>($Q12-$F12)/9</f>
        <v>2888.8888888888887</v>
      </c>
      <c r="H12" s="28">
        <f>($Q12-$F12)/9</f>
        <v>2888.8888888888887</v>
      </c>
      <c r="I12" s="28">
        <f>($Q12-$F12)/9</f>
        <v>2888.8888888888887</v>
      </c>
      <c r="J12" s="28">
        <f>($Q12-$F12)/9</f>
        <v>2888.8888888888887</v>
      </c>
      <c r="K12" s="28">
        <f>($Q12-$F12)/9</f>
        <v>2888.8888888888887</v>
      </c>
      <c r="L12" s="28">
        <f>($Q12-$F12)/9</f>
        <v>2888.8888888888887</v>
      </c>
      <c r="M12" s="28">
        <f>($Q12-$F12)/9</f>
        <v>2888.8888888888887</v>
      </c>
      <c r="N12" s="28">
        <f>($Q12-$F12)/9</f>
        <v>2888.8888888888887</v>
      </c>
      <c r="O12" s="28">
        <f>($Q12-$F12)/9</f>
        <v>2888.8888888888887</v>
      </c>
      <c r="P12" s="31">
        <f>SUM(C12:O12)-F12</f>
        <v>26000</v>
      </c>
      <c r="Q12" s="40">
        <v>26000</v>
      </c>
      <c r="R12" s="42">
        <f t="shared" si="1"/>
        <v>0</v>
      </c>
    </row>
    <row r="13" spans="1:18" s="1" customFormat="1" ht="19.7" customHeight="1" x14ac:dyDescent="0.2">
      <c r="A13" s="23" t="s">
        <v>82</v>
      </c>
      <c r="B13" s="24" t="s">
        <v>83</v>
      </c>
      <c r="C13" s="28">
        <v>0</v>
      </c>
      <c r="D13" s="28">
        <v>0</v>
      </c>
      <c r="E13" s="28">
        <v>0</v>
      </c>
      <c r="F13" s="31">
        <f>SUM(C13:E13)</f>
        <v>0</v>
      </c>
      <c r="G13" s="28">
        <f>($Q13-$F13)/9</f>
        <v>0</v>
      </c>
      <c r="H13" s="28">
        <f>($Q13-$F13)/9</f>
        <v>0</v>
      </c>
      <c r="I13" s="28">
        <f>($Q13-$F13)/9</f>
        <v>0</v>
      </c>
      <c r="J13" s="28">
        <f>($Q13-$F13)/9</f>
        <v>0</v>
      </c>
      <c r="K13" s="28">
        <f>($Q13-$F13)/9</f>
        <v>0</v>
      </c>
      <c r="L13" s="28">
        <f>($Q13-$F13)/9</f>
        <v>0</v>
      </c>
      <c r="M13" s="28">
        <f>($Q13-$F13)/9</f>
        <v>0</v>
      </c>
      <c r="N13" s="28">
        <f>($Q13-$F13)/9</f>
        <v>0</v>
      </c>
      <c r="O13" s="28">
        <f>($Q13-$F13)/9</f>
        <v>0</v>
      </c>
      <c r="P13" s="31">
        <f>SUM(C13:O13)-F13</f>
        <v>0</v>
      </c>
      <c r="Q13" s="40">
        <v>0</v>
      </c>
      <c r="R13" s="42">
        <f t="shared" si="1"/>
        <v>0</v>
      </c>
    </row>
    <row r="14" spans="1:18" s="1" customFormat="1" ht="19.7" customHeight="1" x14ac:dyDescent="0.2">
      <c r="A14" s="23" t="s">
        <v>84</v>
      </c>
      <c r="B14" s="24" t="s">
        <v>85</v>
      </c>
      <c r="C14" s="28">
        <v>0</v>
      </c>
      <c r="D14" s="28">
        <v>0</v>
      </c>
      <c r="E14" s="28">
        <v>688333.20000000007</v>
      </c>
      <c r="F14" s="31">
        <f>SUM(C14:E14)</f>
        <v>688333.20000000007</v>
      </c>
      <c r="G14" s="28">
        <f>($Q14-$F14)/9</f>
        <v>201296.31111111108</v>
      </c>
      <c r="H14" s="28">
        <f>($Q14-$F14)/9</f>
        <v>201296.31111111108</v>
      </c>
      <c r="I14" s="28">
        <f>($Q14-$F14)/9</f>
        <v>201296.31111111108</v>
      </c>
      <c r="J14" s="28">
        <f>($Q14-$F14)/9</f>
        <v>201296.31111111108</v>
      </c>
      <c r="K14" s="28">
        <f>($Q14-$F14)/9</f>
        <v>201296.31111111108</v>
      </c>
      <c r="L14" s="28">
        <f>($Q14-$F14)/9</f>
        <v>201296.31111111108</v>
      </c>
      <c r="M14" s="28">
        <f>($Q14-$F14)/9</f>
        <v>201296.31111111108</v>
      </c>
      <c r="N14" s="28">
        <f>($Q14-$F14)/9</f>
        <v>201296.31111111108</v>
      </c>
      <c r="O14" s="28">
        <f>($Q14-$F14)/9</f>
        <v>201296.31111111108</v>
      </c>
      <c r="P14" s="31">
        <f>SUM(C14:O14)-F14</f>
        <v>2500000.0000000005</v>
      </c>
      <c r="Q14" s="40">
        <v>2500000</v>
      </c>
      <c r="R14" s="42">
        <f t="shared" si="1"/>
        <v>0</v>
      </c>
    </row>
    <row r="15" spans="1:18" s="1" customFormat="1" ht="19.7" customHeight="1" x14ac:dyDescent="0.2">
      <c r="A15" s="23" t="s">
        <v>86</v>
      </c>
      <c r="B15" s="24" t="s">
        <v>87</v>
      </c>
      <c r="C15" s="28">
        <v>0</v>
      </c>
      <c r="D15" s="28">
        <v>0</v>
      </c>
      <c r="E15" s="28">
        <v>0</v>
      </c>
      <c r="F15" s="31">
        <f>SUM(C15:E15)</f>
        <v>0</v>
      </c>
      <c r="G15" s="28">
        <f>($Q15-$F15)/9</f>
        <v>0</v>
      </c>
      <c r="H15" s="28">
        <f>($Q15-$F15)/9</f>
        <v>0</v>
      </c>
      <c r="I15" s="28">
        <f>($Q15-$F15)/9</f>
        <v>0</v>
      </c>
      <c r="J15" s="28">
        <f>($Q15-$F15)/9</f>
        <v>0</v>
      </c>
      <c r="K15" s="28">
        <f>($Q15-$F15)/9</f>
        <v>0</v>
      </c>
      <c r="L15" s="28">
        <f>($Q15-$F15)/9</f>
        <v>0</v>
      </c>
      <c r="M15" s="28">
        <f>($Q15-$F15)/9</f>
        <v>0</v>
      </c>
      <c r="N15" s="28">
        <f>($Q15-$F15)/9</f>
        <v>0</v>
      </c>
      <c r="O15" s="28">
        <f>($Q15-$F15)/9</f>
        <v>0</v>
      </c>
      <c r="P15" s="31">
        <f>SUM(C15:O15)-F15</f>
        <v>0</v>
      </c>
      <c r="Q15" s="40">
        <v>0</v>
      </c>
      <c r="R15" s="42">
        <f t="shared" si="1"/>
        <v>0</v>
      </c>
    </row>
    <row r="16" spans="1:18" s="1" customFormat="1" ht="19.7" customHeight="1" x14ac:dyDescent="0.2">
      <c r="A16" s="23" t="s">
        <v>88</v>
      </c>
      <c r="B16" s="24" t="s">
        <v>89</v>
      </c>
      <c r="C16" s="28">
        <v>0</v>
      </c>
      <c r="D16" s="28">
        <v>0</v>
      </c>
      <c r="E16" s="28">
        <v>0</v>
      </c>
      <c r="F16" s="31">
        <f>SUM(C16:E16)</f>
        <v>0</v>
      </c>
      <c r="G16" s="28">
        <f>($Q16-$F16)/9</f>
        <v>50000</v>
      </c>
      <c r="H16" s="28">
        <f>($Q16-$F16)/9</f>
        <v>50000</v>
      </c>
      <c r="I16" s="28">
        <f>($Q16-$F16)/9</f>
        <v>50000</v>
      </c>
      <c r="J16" s="28">
        <f>($Q16-$F16)/9</f>
        <v>50000</v>
      </c>
      <c r="K16" s="28">
        <f>($Q16-$F16)/9</f>
        <v>50000</v>
      </c>
      <c r="L16" s="28">
        <f>($Q16-$F16)/9</f>
        <v>50000</v>
      </c>
      <c r="M16" s="28">
        <f>($Q16-$F16)/9</f>
        <v>50000</v>
      </c>
      <c r="N16" s="28">
        <f>($Q16-$F16)/9</f>
        <v>50000</v>
      </c>
      <c r="O16" s="28">
        <f>($Q16-$F16)/9</f>
        <v>50000</v>
      </c>
      <c r="P16" s="31">
        <f>SUM(C16:O16)-F16</f>
        <v>450000</v>
      </c>
      <c r="Q16" s="40">
        <v>450000</v>
      </c>
      <c r="R16" s="42">
        <f t="shared" si="1"/>
        <v>0</v>
      </c>
    </row>
    <row r="17" spans="1:18" s="1" customFormat="1" ht="19.7" customHeight="1" x14ac:dyDescent="0.2">
      <c r="A17" s="7" t="s">
        <v>22</v>
      </c>
      <c r="B17" s="7" t="s">
        <v>23</v>
      </c>
      <c r="C17" s="18">
        <f>SUM(C6:C16)</f>
        <v>4617346</v>
      </c>
      <c r="D17" s="18">
        <f>SUM(D6:D16)</f>
        <v>4617345</v>
      </c>
      <c r="E17" s="18">
        <f>SUM(E6:E16)</f>
        <v>13387234.199999999</v>
      </c>
      <c r="F17" s="31">
        <f>SUM(F6:F16)</f>
        <v>22621925.199999999</v>
      </c>
      <c r="G17" s="18">
        <f>SUM(G6:G16)</f>
        <v>7531720.4222222231</v>
      </c>
      <c r="H17" s="18">
        <f t="shared" ref="G17:O17" si="2">SUM(H6:H16)</f>
        <v>7531720.4222222231</v>
      </c>
      <c r="I17" s="18">
        <f t="shared" si="2"/>
        <v>7531720.4222222231</v>
      </c>
      <c r="J17" s="18">
        <f t="shared" si="2"/>
        <v>7531720.4222222231</v>
      </c>
      <c r="K17" s="18">
        <f t="shared" si="2"/>
        <v>7531720.4222222231</v>
      </c>
      <c r="L17" s="18">
        <f t="shared" si="2"/>
        <v>7531720.4222222231</v>
      </c>
      <c r="M17" s="18">
        <f t="shared" si="2"/>
        <v>7531720.4222222231</v>
      </c>
      <c r="N17" s="18">
        <f t="shared" si="2"/>
        <v>7531720.4222222231</v>
      </c>
      <c r="O17" s="18">
        <f t="shared" si="2"/>
        <v>7531720.4222222231</v>
      </c>
      <c r="P17" s="31">
        <f>SUM(C17:O17)-F17</f>
        <v>90407409.00000003</v>
      </c>
      <c r="Q17" s="40"/>
      <c r="R17" s="42"/>
    </row>
    <row r="18" spans="1:18" s="1" customFormat="1" ht="19.7" customHeight="1" x14ac:dyDescent="0.2">
      <c r="A18" s="23" t="s">
        <v>90</v>
      </c>
      <c r="B18" s="24" t="s">
        <v>91</v>
      </c>
      <c r="C18" s="28">
        <v>0</v>
      </c>
      <c r="D18" s="28">
        <v>0</v>
      </c>
      <c r="E18" s="28">
        <v>0</v>
      </c>
      <c r="F18" s="31">
        <f>SUM(C18:E18)</f>
        <v>0</v>
      </c>
      <c r="G18" s="28">
        <f>($Q18-$F18)/9</f>
        <v>1555555.5555555555</v>
      </c>
      <c r="H18" s="28">
        <f>($Q18-$F18)/9</f>
        <v>1555555.5555555555</v>
      </c>
      <c r="I18" s="28">
        <f>($Q18-$F18)/9</f>
        <v>1555555.5555555555</v>
      </c>
      <c r="J18" s="28">
        <f>($Q18-$F18)/9</f>
        <v>1555555.5555555555</v>
      </c>
      <c r="K18" s="28">
        <f>($Q18-$F18)/9</f>
        <v>1555555.5555555555</v>
      </c>
      <c r="L18" s="28">
        <f>($Q18-$F18)/9</f>
        <v>1555555.5555555555</v>
      </c>
      <c r="M18" s="28">
        <f>($Q18-$F18)/9</f>
        <v>1555555.5555555555</v>
      </c>
      <c r="N18" s="28">
        <f>($Q18-$F18)/9</f>
        <v>1555555.5555555555</v>
      </c>
      <c r="O18" s="28">
        <f>($Q18-$F18)/9</f>
        <v>1555555.5555555555</v>
      </c>
      <c r="P18" s="31">
        <f>SUM(C18:O18)-F18</f>
        <v>14000000.000000002</v>
      </c>
      <c r="Q18" s="40">
        <v>14000000</v>
      </c>
      <c r="R18" s="42">
        <f t="shared" si="1"/>
        <v>0</v>
      </c>
    </row>
    <row r="19" spans="1:18" s="1" customFormat="1" ht="19.7" customHeight="1" x14ac:dyDescent="0.2">
      <c r="A19" s="23" t="s">
        <v>92</v>
      </c>
      <c r="B19" s="24" t="s">
        <v>93</v>
      </c>
      <c r="C19" s="28">
        <v>31374.28</v>
      </c>
      <c r="D19" s="28">
        <v>32784.17</v>
      </c>
      <c r="E19" s="28">
        <v>0</v>
      </c>
      <c r="F19" s="31">
        <f>SUM(C19:E19)</f>
        <v>64158.45</v>
      </c>
      <c r="G19" s="28">
        <f>($Q19-$F19)/9</f>
        <v>23982.394444444442</v>
      </c>
      <c r="H19" s="28">
        <f>($Q19-$F19)/9</f>
        <v>23982.394444444442</v>
      </c>
      <c r="I19" s="28">
        <f>($Q19-$F19)/9</f>
        <v>23982.394444444442</v>
      </c>
      <c r="J19" s="28">
        <f>($Q19-$F19)/9</f>
        <v>23982.394444444442</v>
      </c>
      <c r="K19" s="28">
        <f>($Q19-$F19)/9</f>
        <v>23982.394444444442</v>
      </c>
      <c r="L19" s="28">
        <f>($Q19-$F19)/9</f>
        <v>23982.394444444442</v>
      </c>
      <c r="M19" s="28">
        <f>($Q19-$F19)/9</f>
        <v>23982.394444444442</v>
      </c>
      <c r="N19" s="28">
        <f>($Q19-$F19)/9</f>
        <v>23982.394444444442</v>
      </c>
      <c r="O19" s="28">
        <f>($Q19-$F19)/9</f>
        <v>23982.394444444442</v>
      </c>
      <c r="P19" s="31">
        <f>SUM(C19:O19)-F19</f>
        <v>280000</v>
      </c>
      <c r="Q19" s="40">
        <v>280000</v>
      </c>
      <c r="R19" s="42">
        <f t="shared" si="1"/>
        <v>0</v>
      </c>
    </row>
    <row r="20" spans="1:18" s="1" customFormat="1" ht="19.7" customHeight="1" x14ac:dyDescent="0.2">
      <c r="A20" s="23" t="s">
        <v>94</v>
      </c>
      <c r="B20" s="24" t="s">
        <v>95</v>
      </c>
      <c r="C20" s="28">
        <v>0</v>
      </c>
      <c r="D20" s="28">
        <v>344880.18</v>
      </c>
      <c r="E20" s="28">
        <v>0</v>
      </c>
      <c r="F20" s="31">
        <f>SUM(C20:E20)</f>
        <v>344880.18</v>
      </c>
      <c r="G20" s="28">
        <f>($Q20-$F20)/9</f>
        <v>-13875.575555555555</v>
      </c>
      <c r="H20" s="28">
        <f>($Q20-$F20)/9</f>
        <v>-13875.575555555555</v>
      </c>
      <c r="I20" s="28">
        <f>($Q20-$F20)/9</f>
        <v>-13875.575555555555</v>
      </c>
      <c r="J20" s="28">
        <f>($Q20-$F20)/9</f>
        <v>-13875.575555555555</v>
      </c>
      <c r="K20" s="28">
        <f>($Q20-$F20)/9</f>
        <v>-13875.575555555555</v>
      </c>
      <c r="L20" s="28">
        <f>($Q20-$F20)/9</f>
        <v>-13875.575555555555</v>
      </c>
      <c r="M20" s="28">
        <f>($Q20-$F20)/9</f>
        <v>-13875.575555555555</v>
      </c>
      <c r="N20" s="28">
        <f>($Q20-$F20)/9</f>
        <v>-13875.575555555555</v>
      </c>
      <c r="O20" s="28">
        <f>($Q20-$F20)/9</f>
        <v>-13875.575555555555</v>
      </c>
      <c r="P20" s="31">
        <f>SUM(C20:O20)-F20</f>
        <v>220000.00000000029</v>
      </c>
      <c r="Q20" s="40">
        <v>220000</v>
      </c>
      <c r="R20" s="42">
        <f t="shared" si="1"/>
        <v>2.9103830456733704E-10</v>
      </c>
    </row>
    <row r="21" spans="1:18" s="1" customFormat="1" ht="19.7" customHeight="1" x14ac:dyDescent="0.2">
      <c r="A21" s="23" t="s">
        <v>96</v>
      </c>
      <c r="B21" s="24" t="s">
        <v>97</v>
      </c>
      <c r="C21" s="28">
        <v>218047.3</v>
      </c>
      <c r="D21" s="28">
        <v>85228.76</v>
      </c>
      <c r="E21" s="28">
        <v>0</v>
      </c>
      <c r="F21" s="31">
        <f>SUM(C21:E21)</f>
        <v>303276.06</v>
      </c>
      <c r="G21" s="28">
        <f>($Q21-$F21)/9</f>
        <v>-11475.117777777778</v>
      </c>
      <c r="H21" s="28">
        <f>($Q21-$F21)/9</f>
        <v>-11475.117777777778</v>
      </c>
      <c r="I21" s="28">
        <f>($Q21-$F21)/9</f>
        <v>-11475.117777777778</v>
      </c>
      <c r="J21" s="28">
        <f>($Q21-$F21)/9</f>
        <v>-11475.117777777778</v>
      </c>
      <c r="K21" s="28">
        <f>($Q21-$F21)/9</f>
        <v>-11475.117777777778</v>
      </c>
      <c r="L21" s="28">
        <f>($Q21-$F21)/9</f>
        <v>-11475.117777777778</v>
      </c>
      <c r="M21" s="28">
        <f>($Q21-$F21)/9</f>
        <v>-11475.117777777778</v>
      </c>
      <c r="N21" s="28">
        <f>($Q21-$F21)/9</f>
        <v>-11475.117777777778</v>
      </c>
      <c r="O21" s="28">
        <f>($Q21-$F21)/9</f>
        <v>-11475.117777777778</v>
      </c>
      <c r="P21" s="31">
        <f>SUM(C21:O21)-F21</f>
        <v>199999.99999999971</v>
      </c>
      <c r="Q21" s="40">
        <v>200000</v>
      </c>
      <c r="R21" s="42">
        <f t="shared" si="1"/>
        <v>-2.9103830456733704E-10</v>
      </c>
    </row>
    <row r="22" spans="1:18" s="1" customFormat="1" ht="19.7" customHeight="1" x14ac:dyDescent="0.2">
      <c r="A22" s="23" t="s">
        <v>98</v>
      </c>
      <c r="B22" s="24" t="s">
        <v>99</v>
      </c>
      <c r="C22" s="28">
        <v>0</v>
      </c>
      <c r="D22" s="28">
        <v>76617.55</v>
      </c>
      <c r="E22" s="28">
        <v>0</v>
      </c>
      <c r="F22" s="31">
        <f>SUM(C22:E22)</f>
        <v>76617.55</v>
      </c>
      <c r="G22" s="28">
        <f>($Q22-$F22)/9</f>
        <v>935931.3833333333</v>
      </c>
      <c r="H22" s="28">
        <f>($Q22-$F22)/9</f>
        <v>935931.3833333333</v>
      </c>
      <c r="I22" s="28">
        <f>($Q22-$F22)/9</f>
        <v>935931.3833333333</v>
      </c>
      <c r="J22" s="28">
        <f>($Q22-$F22)/9</f>
        <v>935931.3833333333</v>
      </c>
      <c r="K22" s="28">
        <f>($Q22-$F22)/9</f>
        <v>935931.3833333333</v>
      </c>
      <c r="L22" s="28">
        <f>($Q22-$F22)/9</f>
        <v>935931.3833333333</v>
      </c>
      <c r="M22" s="28">
        <f>($Q22-$F22)/9</f>
        <v>935931.3833333333</v>
      </c>
      <c r="N22" s="28">
        <f>($Q22-$F22)/9</f>
        <v>935931.3833333333</v>
      </c>
      <c r="O22" s="28">
        <f>($Q22-$F22)/9</f>
        <v>935931.3833333333</v>
      </c>
      <c r="P22" s="31">
        <f>SUM(C22:O22)-F22</f>
        <v>8499999.9999999981</v>
      </c>
      <c r="Q22" s="40">
        <v>8500000</v>
      </c>
      <c r="R22" s="42">
        <f t="shared" si="1"/>
        <v>0</v>
      </c>
    </row>
    <row r="23" spans="1:18" s="1" customFormat="1" ht="19.7" customHeight="1" x14ac:dyDescent="0.2">
      <c r="A23" s="23" t="s">
        <v>100</v>
      </c>
      <c r="B23" s="24" t="s">
        <v>101</v>
      </c>
      <c r="C23" s="28">
        <v>0</v>
      </c>
      <c r="D23" s="28">
        <v>0</v>
      </c>
      <c r="E23" s="28">
        <v>0</v>
      </c>
      <c r="F23" s="31">
        <f>SUM(C23:E23)</f>
        <v>0</v>
      </c>
      <c r="G23" s="28">
        <f>($Q23-$F23)/9</f>
        <v>207855.11111111112</v>
      </c>
      <c r="H23" s="28">
        <f>($Q23-$F23)/9</f>
        <v>207855.11111111112</v>
      </c>
      <c r="I23" s="28">
        <f>($Q23-$F23)/9</f>
        <v>207855.11111111112</v>
      </c>
      <c r="J23" s="28">
        <f>($Q23-$F23)/9</f>
        <v>207855.11111111112</v>
      </c>
      <c r="K23" s="28">
        <f>($Q23-$F23)/9</f>
        <v>207855.11111111112</v>
      </c>
      <c r="L23" s="28">
        <f>($Q23-$F23)/9</f>
        <v>207855.11111111112</v>
      </c>
      <c r="M23" s="28">
        <f>($Q23-$F23)/9</f>
        <v>207855.11111111112</v>
      </c>
      <c r="N23" s="28">
        <f>($Q23-$F23)/9</f>
        <v>207855.11111111112</v>
      </c>
      <c r="O23" s="28">
        <f>($Q23-$F23)/9</f>
        <v>207855.11111111112</v>
      </c>
      <c r="P23" s="31">
        <f>SUM(C23:O23)-F23</f>
        <v>1870696</v>
      </c>
      <c r="Q23" s="40">
        <v>1870696</v>
      </c>
      <c r="R23" s="42">
        <f t="shared" si="1"/>
        <v>0</v>
      </c>
    </row>
    <row r="24" spans="1:18" s="1" customFormat="1" ht="19.7" customHeight="1" x14ac:dyDescent="0.2">
      <c r="A24" s="23"/>
      <c r="B24" s="24" t="s">
        <v>120</v>
      </c>
      <c r="C24" s="28">
        <v>0</v>
      </c>
      <c r="D24" s="28">
        <v>5</v>
      </c>
      <c r="E24" s="28">
        <v>10</v>
      </c>
      <c r="F24" s="31">
        <f>SUM(C24:E24)</f>
        <v>15</v>
      </c>
      <c r="G24" s="28">
        <f>($Q24-$F24)/9</f>
        <v>-1.6666666666666667</v>
      </c>
      <c r="H24" s="28">
        <f>($Q24-$F24)/9</f>
        <v>-1.6666666666666667</v>
      </c>
      <c r="I24" s="28">
        <f>($Q24-$F24)/9</f>
        <v>-1.6666666666666667</v>
      </c>
      <c r="J24" s="28">
        <f>($Q24-$F24)/9</f>
        <v>-1.6666666666666667</v>
      </c>
      <c r="K24" s="28">
        <f>($Q24-$F24)/9</f>
        <v>-1.6666666666666667</v>
      </c>
      <c r="L24" s="28">
        <f>($Q24-$F24)/9</f>
        <v>-1.6666666666666667</v>
      </c>
      <c r="M24" s="28">
        <f>($Q24-$F24)/9</f>
        <v>-1.6666666666666667</v>
      </c>
      <c r="N24" s="28">
        <f>($Q24-$F24)/9</f>
        <v>-1.6666666666666667</v>
      </c>
      <c r="O24" s="28">
        <f>($Q24-$F24)/9</f>
        <v>-1.6666666666666667</v>
      </c>
      <c r="P24" s="31">
        <f>SUM(C24:O24)-F24</f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102</v>
      </c>
      <c r="B25" s="24" t="s">
        <v>103</v>
      </c>
      <c r="C25" s="28">
        <v>0</v>
      </c>
      <c r="D25" s="28">
        <v>4639.8</v>
      </c>
      <c r="E25" s="28">
        <v>5300</v>
      </c>
      <c r="F25" s="31">
        <f>SUM(C25:E25)</f>
        <v>9939.7999999999993</v>
      </c>
      <c r="G25" s="28">
        <f>($Q25-$F25)/9</f>
        <v>1117.8000000000004</v>
      </c>
      <c r="H25" s="28">
        <f>($Q25-$F25)/9</f>
        <v>1117.8000000000004</v>
      </c>
      <c r="I25" s="28">
        <f>($Q25-$F25)/9</f>
        <v>1117.8000000000004</v>
      </c>
      <c r="J25" s="28">
        <f>($Q25-$F25)/9</f>
        <v>1117.8000000000004</v>
      </c>
      <c r="K25" s="28">
        <f>($Q25-$F25)/9</f>
        <v>1117.8000000000004</v>
      </c>
      <c r="L25" s="28">
        <f>($Q25-$F25)/9</f>
        <v>1117.8000000000004</v>
      </c>
      <c r="M25" s="28">
        <f>($Q25-$F25)/9</f>
        <v>1117.8000000000004</v>
      </c>
      <c r="N25" s="28">
        <f>($Q25-$F25)/9</f>
        <v>1117.8000000000004</v>
      </c>
      <c r="O25" s="28">
        <f>($Q25-$F25)/9</f>
        <v>1117.8000000000004</v>
      </c>
      <c r="P25" s="31">
        <f>SUM(C25:O25)-F25</f>
        <v>19999.999999999993</v>
      </c>
      <c r="Q25" s="40">
        <v>20000.000000000004</v>
      </c>
      <c r="R25" s="42">
        <f t="shared" si="1"/>
        <v>0</v>
      </c>
    </row>
    <row r="26" spans="1:18" s="1" customFormat="1" ht="19.7" customHeight="1" x14ac:dyDescent="0.2">
      <c r="A26" s="23" t="s">
        <v>104</v>
      </c>
      <c r="B26" s="24" t="s">
        <v>105</v>
      </c>
      <c r="C26" s="28">
        <v>178637.03</v>
      </c>
      <c r="D26" s="28">
        <v>-178634.28</v>
      </c>
      <c r="E26" s="28">
        <v>26162.53</v>
      </c>
      <c r="F26" s="31">
        <f>SUM(C26:E26)</f>
        <v>26165.279999999999</v>
      </c>
      <c r="G26" s="28">
        <f>($Q26-$F26)/9</f>
        <v>8203.8577777777773</v>
      </c>
      <c r="H26" s="28">
        <f>($Q26-$F26)/9</f>
        <v>8203.8577777777773</v>
      </c>
      <c r="I26" s="28">
        <f>($Q26-$F26)/9</f>
        <v>8203.8577777777773</v>
      </c>
      <c r="J26" s="28">
        <f>($Q26-$F26)/9</f>
        <v>8203.8577777777773</v>
      </c>
      <c r="K26" s="28">
        <f>($Q26-$F26)/9</f>
        <v>8203.8577777777773</v>
      </c>
      <c r="L26" s="28">
        <f>($Q26-$F26)/9</f>
        <v>8203.8577777777773</v>
      </c>
      <c r="M26" s="28">
        <f>($Q26-$F26)/9</f>
        <v>8203.8577777777773</v>
      </c>
      <c r="N26" s="28">
        <f>($Q26-$F26)/9</f>
        <v>8203.8577777777773</v>
      </c>
      <c r="O26" s="28">
        <f>($Q26-$F26)/9</f>
        <v>8203.8577777777773</v>
      </c>
      <c r="P26" s="31">
        <f>SUM(C26:O26)-F26</f>
        <v>100000.00000000003</v>
      </c>
      <c r="Q26" s="40">
        <v>100000</v>
      </c>
      <c r="R26" s="42">
        <f t="shared" si="1"/>
        <v>0</v>
      </c>
    </row>
    <row r="27" spans="1:18" s="1" customFormat="1" ht="19.7" customHeight="1" x14ac:dyDescent="0.2">
      <c r="A27" s="23" t="s">
        <v>117</v>
      </c>
      <c r="B27" s="24" t="s">
        <v>118</v>
      </c>
      <c r="C27" s="28">
        <v>0</v>
      </c>
      <c r="D27" s="28">
        <v>0</v>
      </c>
      <c r="E27" s="28">
        <v>0</v>
      </c>
      <c r="F27" s="31">
        <f>SUM(C27:E27)</f>
        <v>0</v>
      </c>
      <c r="G27" s="28">
        <f>($Q27-$F27)/9</f>
        <v>13888.888888888889</v>
      </c>
      <c r="H27" s="28">
        <f>($Q27-$F27)/9</f>
        <v>13888.888888888889</v>
      </c>
      <c r="I27" s="28">
        <f>($Q27-$F27)/9</f>
        <v>13888.888888888889</v>
      </c>
      <c r="J27" s="28">
        <f>($Q27-$F27)/9</f>
        <v>13888.888888888889</v>
      </c>
      <c r="K27" s="28">
        <f>($Q27-$F27)/9</f>
        <v>13888.888888888889</v>
      </c>
      <c r="L27" s="28">
        <f>($Q27-$F27)/9</f>
        <v>13888.888888888889</v>
      </c>
      <c r="M27" s="28">
        <f>($Q27-$F27)/9</f>
        <v>13888.888888888889</v>
      </c>
      <c r="N27" s="28">
        <f>($Q27-$F27)/9</f>
        <v>13888.888888888889</v>
      </c>
      <c r="O27" s="28">
        <f>($Q27-$F27)/9</f>
        <v>13888.888888888889</v>
      </c>
      <c r="P27" s="31">
        <f>SUM(C27:O27)-F27</f>
        <v>125000</v>
      </c>
      <c r="Q27" s="40">
        <v>125000</v>
      </c>
      <c r="R27" s="42">
        <f t="shared" si="1"/>
        <v>0</v>
      </c>
    </row>
    <row r="28" spans="1:18" s="1" customFormat="1" ht="19.7" customHeight="1" x14ac:dyDescent="0.2">
      <c r="A28" s="23" t="s">
        <v>106</v>
      </c>
      <c r="B28" s="24" t="s">
        <v>107</v>
      </c>
      <c r="C28" s="28">
        <v>-1560</v>
      </c>
      <c r="D28" s="28">
        <v>960135</v>
      </c>
      <c r="E28" s="28">
        <v>675</v>
      </c>
      <c r="F28" s="31">
        <f>SUM(C28:E28)</f>
        <v>959250</v>
      </c>
      <c r="G28" s="28">
        <f>($Q28-$F28)/9</f>
        <v>115638.88888888889</v>
      </c>
      <c r="H28" s="28">
        <f>($Q28-$F28)/9</f>
        <v>115638.88888888889</v>
      </c>
      <c r="I28" s="28">
        <f>($Q28-$F28)/9</f>
        <v>115638.88888888889</v>
      </c>
      <c r="J28" s="28">
        <f>($Q28-$F28)/9</f>
        <v>115638.88888888889</v>
      </c>
      <c r="K28" s="28">
        <f>($Q28-$F28)/9</f>
        <v>115638.88888888889</v>
      </c>
      <c r="L28" s="28">
        <f>($Q28-$F28)/9</f>
        <v>115638.88888888889</v>
      </c>
      <c r="M28" s="28">
        <f>($Q28-$F28)/9</f>
        <v>115638.88888888889</v>
      </c>
      <c r="N28" s="28">
        <f>($Q28-$F28)/9</f>
        <v>115638.88888888889</v>
      </c>
      <c r="O28" s="28">
        <f>($Q28-$F28)/9</f>
        <v>115638.88888888889</v>
      </c>
      <c r="P28" s="31">
        <f>SUM(C28:O28)-F28</f>
        <v>2000000.0000000009</v>
      </c>
      <c r="Q28" s="40">
        <v>2000000</v>
      </c>
      <c r="R28" s="42">
        <f t="shared" si="1"/>
        <v>0</v>
      </c>
    </row>
    <row r="29" spans="1:18" s="1" customFormat="1" ht="19.7" customHeight="1" x14ac:dyDescent="0.2">
      <c r="A29" s="23" t="s">
        <v>108</v>
      </c>
      <c r="B29" s="24" t="s">
        <v>109</v>
      </c>
      <c r="C29" s="28">
        <v>0</v>
      </c>
      <c r="D29" s="28">
        <v>1560</v>
      </c>
      <c r="E29" s="28">
        <v>660</v>
      </c>
      <c r="F29" s="31">
        <f>SUM(C29:E29)</f>
        <v>2220</v>
      </c>
      <c r="G29" s="28">
        <f>($Q29-$F29)/9</f>
        <v>864.44444444444446</v>
      </c>
      <c r="H29" s="28">
        <f>($Q29-$F29)/9</f>
        <v>864.44444444444446</v>
      </c>
      <c r="I29" s="28">
        <f>($Q29-$F29)/9</f>
        <v>864.44444444444446</v>
      </c>
      <c r="J29" s="28">
        <f>($Q29-$F29)/9</f>
        <v>864.44444444444446</v>
      </c>
      <c r="K29" s="28">
        <f>($Q29-$F29)/9</f>
        <v>864.44444444444446</v>
      </c>
      <c r="L29" s="28">
        <f>($Q29-$F29)/9</f>
        <v>864.44444444444446</v>
      </c>
      <c r="M29" s="28">
        <f>($Q29-$F29)/9</f>
        <v>864.44444444444446</v>
      </c>
      <c r="N29" s="28">
        <f>($Q29-$F29)/9</f>
        <v>864.44444444444446</v>
      </c>
      <c r="O29" s="28">
        <f>($Q29-$F29)/9</f>
        <v>864.44444444444446</v>
      </c>
      <c r="P29" s="31">
        <f>SUM(C29:O29)-F29</f>
        <v>10000.000000000004</v>
      </c>
      <c r="Q29" s="40">
        <v>10000</v>
      </c>
      <c r="R29" s="42">
        <f t="shared" si="1"/>
        <v>0</v>
      </c>
    </row>
    <row r="30" spans="1:18" s="1" customFormat="1" ht="19.7" customHeight="1" x14ac:dyDescent="0.2">
      <c r="A30" s="23" t="s">
        <v>110</v>
      </c>
      <c r="B30" s="24" t="s">
        <v>111</v>
      </c>
      <c r="C30" s="28">
        <v>0</v>
      </c>
      <c r="D30" s="28">
        <v>18569.3</v>
      </c>
      <c r="E30" s="28">
        <v>14204.1</v>
      </c>
      <c r="F30" s="31">
        <f>SUM(C30:E30)</f>
        <v>32773.4</v>
      </c>
      <c r="G30" s="28">
        <f>($Q30-$F30)/9</f>
        <v>13025.177777777779</v>
      </c>
      <c r="H30" s="28">
        <f>($Q30-$F30)/9</f>
        <v>13025.177777777779</v>
      </c>
      <c r="I30" s="28">
        <f>($Q30-$F30)/9</f>
        <v>13025.177777777779</v>
      </c>
      <c r="J30" s="28">
        <f>($Q30-$F30)/9</f>
        <v>13025.177777777779</v>
      </c>
      <c r="K30" s="28">
        <f>($Q30-$F30)/9</f>
        <v>13025.177777777779</v>
      </c>
      <c r="L30" s="28">
        <f>($Q30-$F30)/9</f>
        <v>13025.177777777779</v>
      </c>
      <c r="M30" s="28">
        <f>($Q30-$F30)/9</f>
        <v>13025.177777777779</v>
      </c>
      <c r="N30" s="28">
        <f>($Q30-$F30)/9</f>
        <v>13025.177777777779</v>
      </c>
      <c r="O30" s="28">
        <f>($Q30-$F30)/9</f>
        <v>13025.177777777779</v>
      </c>
      <c r="P30" s="31">
        <f>SUM(C30:O30)-F30</f>
        <v>150000</v>
      </c>
      <c r="Q30" s="40">
        <v>150000</v>
      </c>
      <c r="R30" s="42">
        <f t="shared" si="1"/>
        <v>0</v>
      </c>
    </row>
    <row r="31" spans="1:18" s="1" customFormat="1" ht="19.7" customHeight="1" x14ac:dyDescent="0.2">
      <c r="A31" s="23" t="s">
        <v>112</v>
      </c>
      <c r="B31" s="24" t="s">
        <v>113</v>
      </c>
      <c r="C31" s="28">
        <v>-598</v>
      </c>
      <c r="D31" s="28">
        <v>1742748</v>
      </c>
      <c r="E31" s="28">
        <v>2070</v>
      </c>
      <c r="F31" s="31">
        <f>SUM(C31:E31)</f>
        <v>1744220</v>
      </c>
      <c r="G31" s="28">
        <f>($Q31-$F31)/9</f>
        <v>239687.11111111112</v>
      </c>
      <c r="H31" s="28">
        <f>($Q31-$F31)/9</f>
        <v>239687.11111111112</v>
      </c>
      <c r="I31" s="28">
        <f>($Q31-$F31)/9</f>
        <v>239687.11111111112</v>
      </c>
      <c r="J31" s="28">
        <f>($Q31-$F31)/9</f>
        <v>239687.11111111112</v>
      </c>
      <c r="K31" s="28">
        <f>($Q31-$F31)/9</f>
        <v>239687.11111111112</v>
      </c>
      <c r="L31" s="28">
        <f>($Q31-$F31)/9</f>
        <v>239687.11111111112</v>
      </c>
      <c r="M31" s="28">
        <f>($Q31-$F31)/9</f>
        <v>239687.11111111112</v>
      </c>
      <c r="N31" s="28">
        <f>($Q31-$F31)/9</f>
        <v>239687.11111111112</v>
      </c>
      <c r="O31" s="28">
        <f>($Q31-$F31)/9</f>
        <v>239687.11111111112</v>
      </c>
      <c r="P31" s="31">
        <f>SUM(C31:O31)-F31</f>
        <v>3901403.9999999991</v>
      </c>
      <c r="Q31" s="40">
        <v>3901404</v>
      </c>
      <c r="R31" s="42">
        <f t="shared" si="1"/>
        <v>0</v>
      </c>
    </row>
    <row r="32" spans="1:18" s="1" customFormat="1" ht="19.7" customHeight="1" x14ac:dyDescent="0.2">
      <c r="A32" s="23" t="s">
        <v>114</v>
      </c>
      <c r="B32" s="24" t="s">
        <v>115</v>
      </c>
      <c r="C32" s="28">
        <v>-1133.3800000000001</v>
      </c>
      <c r="D32" s="28">
        <v>15004.17</v>
      </c>
      <c r="E32" s="28">
        <v>11170.73</v>
      </c>
      <c r="F32" s="31">
        <f>SUM(C32:E32)</f>
        <v>25041.52</v>
      </c>
      <c r="G32" s="28">
        <f>($Q32-$F32)/9</f>
        <v>11662.053333333333</v>
      </c>
      <c r="H32" s="28">
        <f>($Q32-$F32)/9</f>
        <v>11662.053333333333</v>
      </c>
      <c r="I32" s="28">
        <f>($Q32-$F32)/9</f>
        <v>11662.053333333333</v>
      </c>
      <c r="J32" s="28">
        <f>($Q32-$F32)/9</f>
        <v>11662.053333333333</v>
      </c>
      <c r="K32" s="28">
        <f>($Q32-$F32)/9</f>
        <v>11662.053333333333</v>
      </c>
      <c r="L32" s="28">
        <f>($Q32-$F32)/9</f>
        <v>11662.053333333333</v>
      </c>
      <c r="M32" s="28">
        <f>($Q32-$F32)/9</f>
        <v>11662.053333333333</v>
      </c>
      <c r="N32" s="28">
        <f>($Q32-$F32)/9</f>
        <v>11662.053333333333</v>
      </c>
      <c r="O32" s="28">
        <f>($Q32-$F32)/9</f>
        <v>11662.053333333333</v>
      </c>
      <c r="P32" s="31">
        <f>SUM(C32:O32)-F32</f>
        <v>130000.00000000001</v>
      </c>
      <c r="Q32" s="40">
        <v>130000</v>
      </c>
      <c r="R32" s="42">
        <f t="shared" si="1"/>
        <v>0</v>
      </c>
    </row>
    <row r="33" spans="1:18" s="1" customFormat="1" ht="19.7" customHeight="1" x14ac:dyDescent="0.2">
      <c r="A33" s="7" t="s">
        <v>24</v>
      </c>
      <c r="B33" s="7" t="s">
        <v>25</v>
      </c>
      <c r="C33" s="18">
        <f>SUM(C18:C32)</f>
        <v>424767.23</v>
      </c>
      <c r="D33" s="18">
        <f>SUM(D18:D32)</f>
        <v>3103537.6500000004</v>
      </c>
      <c r="E33" s="18">
        <f>SUM(E18:E32)</f>
        <v>60252.36</v>
      </c>
      <c r="F33" s="31">
        <f>SUM(F18:F32)</f>
        <v>3588557.2399999998</v>
      </c>
      <c r="G33" s="18">
        <f>SUM(G18:G32)</f>
        <v>3102060.3066666662</v>
      </c>
      <c r="H33" s="18">
        <f t="shared" ref="F33:O33" si="3">SUM(H18:H32)</f>
        <v>3102060.3066666662</v>
      </c>
      <c r="I33" s="18">
        <f t="shared" si="3"/>
        <v>3102060.3066666662</v>
      </c>
      <c r="J33" s="18">
        <f t="shared" si="3"/>
        <v>3102060.3066666662</v>
      </c>
      <c r="K33" s="18">
        <f t="shared" si="3"/>
        <v>3102060.3066666662</v>
      </c>
      <c r="L33" s="18">
        <f t="shared" si="3"/>
        <v>3102060.3066666662</v>
      </c>
      <c r="M33" s="18">
        <f t="shared" si="3"/>
        <v>3102060.3066666662</v>
      </c>
      <c r="N33" s="18">
        <f t="shared" si="3"/>
        <v>3102060.3066666662</v>
      </c>
      <c r="O33" s="18">
        <f>SUM(O18:O32)</f>
        <v>3102060.3066666662</v>
      </c>
      <c r="P33" s="31">
        <f>SUM(C33:O33)-F33</f>
        <v>31507099.999999996</v>
      </c>
      <c r="Q33" s="40"/>
      <c r="R33" s="42"/>
    </row>
    <row r="34" spans="1:18" s="1" customFormat="1" ht="19.7" customHeight="1" thickBot="1" x14ac:dyDescent="0.25">
      <c r="A34" s="8" t="s">
        <v>26</v>
      </c>
      <c r="B34" s="9"/>
      <c r="C34" s="19">
        <f>C33+C17+C5</f>
        <v>5042113.2300000004</v>
      </c>
      <c r="D34" s="19">
        <f>D33+D17+D5</f>
        <v>7720882.6500000004</v>
      </c>
      <c r="E34" s="19">
        <f>E33+E17+E5</f>
        <v>13655049.559999999</v>
      </c>
      <c r="F34" s="32">
        <f>SUM(C34:E34)</f>
        <v>26418045.439999998</v>
      </c>
      <c r="G34" s="19">
        <f t="shared" ref="G34:P34" si="4">G33+G17+G5</f>
        <v>10633780.72888889</v>
      </c>
      <c r="H34" s="19">
        <f t="shared" si="4"/>
        <v>10633780.72888889</v>
      </c>
      <c r="I34" s="19">
        <f t="shared" si="4"/>
        <v>10633780.72888889</v>
      </c>
      <c r="J34" s="19">
        <f t="shared" si="4"/>
        <v>10633780.72888889</v>
      </c>
      <c r="K34" s="19">
        <f t="shared" si="4"/>
        <v>10633780.72888889</v>
      </c>
      <c r="L34" s="19">
        <f t="shared" si="4"/>
        <v>10633780.72888889</v>
      </c>
      <c r="M34" s="19">
        <f t="shared" si="4"/>
        <v>10633780.72888889</v>
      </c>
      <c r="N34" s="19">
        <f t="shared" si="4"/>
        <v>10633780.72888889</v>
      </c>
      <c r="O34" s="19">
        <f t="shared" si="4"/>
        <v>10633780.72888889</v>
      </c>
      <c r="P34" s="32">
        <f>P33+P17+P5</f>
        <v>122122072.00000003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17"/>
      <c r="F35" s="30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1"/>
        <v>0</v>
      </c>
    </row>
    <row r="36" spans="1:18" s="1" customFormat="1" ht="19.7" customHeight="1" x14ac:dyDescent="0.2">
      <c r="A36" s="7" t="s">
        <v>27</v>
      </c>
      <c r="B36" s="7" t="s">
        <v>28</v>
      </c>
      <c r="C36" s="18">
        <v>190078.02</v>
      </c>
      <c r="D36" s="18">
        <v>2252338.33</v>
      </c>
      <c r="E36" s="18">
        <v>1598857.26</v>
      </c>
      <c r="F36" s="31">
        <f>SUM(C36:E36)</f>
        <v>4041273.6100000003</v>
      </c>
      <c r="G36" s="18">
        <f>($Q36-$F36)/9</f>
        <v>4866110.1544444449</v>
      </c>
      <c r="H36" s="18">
        <f>($Q36-$F36)/9</f>
        <v>4866110.1544444449</v>
      </c>
      <c r="I36" s="18">
        <f>($Q36-$F36)/9</f>
        <v>4866110.1544444449</v>
      </c>
      <c r="J36" s="18">
        <f>($Q36-$F36)/9</f>
        <v>4866110.1544444449</v>
      </c>
      <c r="K36" s="18">
        <f>($Q36-$F36)/9</f>
        <v>4866110.1544444449</v>
      </c>
      <c r="L36" s="18">
        <f>($Q36-$F36)/9</f>
        <v>4866110.1544444449</v>
      </c>
      <c r="M36" s="18">
        <f>($Q36-$F36)/9</f>
        <v>4866110.1544444449</v>
      </c>
      <c r="N36" s="18">
        <f>($Q36-$F36)/9</f>
        <v>4866110.1544444449</v>
      </c>
      <c r="O36" s="18">
        <f>($Q36-$F36)/9</f>
        <v>4866110.1544444449</v>
      </c>
      <c r="P36" s="31">
        <f>SUM(C36:O36)-F36</f>
        <v>47836265</v>
      </c>
      <c r="Q36" s="40">
        <v>47836265</v>
      </c>
      <c r="R36" s="42">
        <f t="shared" si="1"/>
        <v>0</v>
      </c>
    </row>
    <row r="37" spans="1:18" s="1" customFormat="1" ht="19.7" customHeight="1" x14ac:dyDescent="0.2">
      <c r="A37" s="7" t="s">
        <v>29</v>
      </c>
      <c r="B37" s="7" t="s">
        <v>30</v>
      </c>
      <c r="C37" s="18">
        <v>471707.08</v>
      </c>
      <c r="D37" s="18">
        <v>1866672.2</v>
      </c>
      <c r="E37" s="18">
        <v>1739553.14</v>
      </c>
      <c r="F37" s="31">
        <f>SUM(C37:E37)</f>
        <v>4077932.42</v>
      </c>
      <c r="G37" s="18">
        <f>($Q37-$F37)/9</f>
        <v>2187005.1755555551</v>
      </c>
      <c r="H37" s="18">
        <f>($Q37-$F37)/9</f>
        <v>2187005.1755555551</v>
      </c>
      <c r="I37" s="18">
        <f>($Q37-$F37)/9</f>
        <v>2187005.1755555551</v>
      </c>
      <c r="J37" s="18">
        <f>($Q37-$F37)/9</f>
        <v>2187005.1755555551</v>
      </c>
      <c r="K37" s="18">
        <f>($Q37-$F37)/9</f>
        <v>2187005.1755555551</v>
      </c>
      <c r="L37" s="18">
        <f>($Q37-$F37)/9</f>
        <v>2187005.1755555551</v>
      </c>
      <c r="M37" s="18">
        <f>($Q37-$F37)/9</f>
        <v>2187005.1755555551</v>
      </c>
      <c r="N37" s="18">
        <f>($Q37-$F37)/9</f>
        <v>2187005.1755555551</v>
      </c>
      <c r="O37" s="18">
        <f>($Q37-$F37)/9</f>
        <v>2187005.1755555551</v>
      </c>
      <c r="P37" s="31">
        <f>SUM(C37:O37)-F37</f>
        <v>23760979</v>
      </c>
      <c r="Q37" s="40">
        <v>23760979</v>
      </c>
      <c r="R37" s="42">
        <f t="shared" si="1"/>
        <v>0</v>
      </c>
    </row>
    <row r="38" spans="1:18" s="1" customFormat="1" ht="19.7" customHeight="1" x14ac:dyDescent="0.2">
      <c r="A38" s="7" t="s">
        <v>31</v>
      </c>
      <c r="B38" s="7" t="s">
        <v>32</v>
      </c>
      <c r="C38" s="18">
        <v>309786.59000000003</v>
      </c>
      <c r="D38" s="18">
        <v>1090937.5900000001</v>
      </c>
      <c r="E38" s="18">
        <v>933433.22000000102</v>
      </c>
      <c r="F38" s="31">
        <f>SUM(C38:E38)</f>
        <v>2334157.4000000013</v>
      </c>
      <c r="G38" s="18">
        <f>($Q38-$F38)/9</f>
        <v>3315286.7333333329</v>
      </c>
      <c r="H38" s="18">
        <f>($Q38-$F38)/9</f>
        <v>3315286.7333333329</v>
      </c>
      <c r="I38" s="18">
        <f>($Q38-$F38)/9</f>
        <v>3315286.7333333329</v>
      </c>
      <c r="J38" s="18">
        <f>($Q38-$F38)/9</f>
        <v>3315286.7333333329</v>
      </c>
      <c r="K38" s="18">
        <f>($Q38-$F38)/9</f>
        <v>3315286.7333333329</v>
      </c>
      <c r="L38" s="18">
        <f>($Q38-$F38)/9</f>
        <v>3315286.7333333329</v>
      </c>
      <c r="M38" s="18">
        <f>($Q38-$F38)/9</f>
        <v>3315286.7333333329</v>
      </c>
      <c r="N38" s="18">
        <f>($Q38-$F38)/9</f>
        <v>3315286.7333333329</v>
      </c>
      <c r="O38" s="18">
        <f>($Q38-$F38)/9</f>
        <v>3315286.7333333329</v>
      </c>
      <c r="P38" s="31">
        <f>SUM(C38:O38)-F38</f>
        <v>32171738.000000004</v>
      </c>
      <c r="Q38" s="40">
        <v>32171738</v>
      </c>
      <c r="R38" s="42">
        <f t="shared" si="1"/>
        <v>0</v>
      </c>
    </row>
    <row r="39" spans="1:18" s="1" customFormat="1" ht="19.7" customHeight="1" x14ac:dyDescent="0.2">
      <c r="A39" s="7" t="s">
        <v>33</v>
      </c>
      <c r="B39" s="7" t="s">
        <v>34</v>
      </c>
      <c r="C39" s="18">
        <v>739.020000000001</v>
      </c>
      <c r="D39" s="18">
        <v>42622.5</v>
      </c>
      <c r="E39" s="18">
        <v>39465.5</v>
      </c>
      <c r="F39" s="31">
        <f>SUM(C39:E39)</f>
        <v>82827.02</v>
      </c>
      <c r="G39" s="18">
        <f>($Q39-$F39)/9</f>
        <v>36842.886666666665</v>
      </c>
      <c r="H39" s="18">
        <f>($Q39-$F39)/9</f>
        <v>36842.886666666665</v>
      </c>
      <c r="I39" s="18">
        <f>($Q39-$F39)/9</f>
        <v>36842.886666666665</v>
      </c>
      <c r="J39" s="18">
        <f>($Q39-$F39)/9</f>
        <v>36842.886666666665</v>
      </c>
      <c r="K39" s="18">
        <f>($Q39-$F39)/9</f>
        <v>36842.886666666665</v>
      </c>
      <c r="L39" s="18">
        <f>($Q39-$F39)/9</f>
        <v>36842.886666666665</v>
      </c>
      <c r="M39" s="18">
        <f>($Q39-$F39)/9</f>
        <v>36842.886666666665</v>
      </c>
      <c r="N39" s="18">
        <f>($Q39-$F39)/9</f>
        <v>36842.886666666665</v>
      </c>
      <c r="O39" s="18">
        <f>($Q39-$F39)/9</f>
        <v>36842.886666666665</v>
      </c>
      <c r="P39" s="31">
        <f>SUM(C39:O39)-F39</f>
        <v>414412.99999999994</v>
      </c>
      <c r="Q39" s="40">
        <v>414413</v>
      </c>
      <c r="R39" s="42">
        <f t="shared" si="1"/>
        <v>0</v>
      </c>
    </row>
    <row r="40" spans="1:18" s="1" customFormat="1" ht="19.7" customHeight="1" x14ac:dyDescent="0.2">
      <c r="A40" s="7" t="s">
        <v>35</v>
      </c>
      <c r="B40" s="7" t="s">
        <v>36</v>
      </c>
      <c r="C40" s="18">
        <v>388197.01</v>
      </c>
      <c r="D40" s="18">
        <v>809215.61</v>
      </c>
      <c r="E40" s="18">
        <v>599976.63</v>
      </c>
      <c r="F40" s="31">
        <f>SUM(C40:E40)</f>
        <v>1797389.25</v>
      </c>
      <c r="G40" s="18">
        <f>($Q40-$F40)/9</f>
        <v>1171305.75</v>
      </c>
      <c r="H40" s="18">
        <f>($Q40-$F40)/9</f>
        <v>1171305.75</v>
      </c>
      <c r="I40" s="18">
        <f>($Q40-$F40)/9</f>
        <v>1171305.75</v>
      </c>
      <c r="J40" s="18">
        <f>($Q40-$F40)/9</f>
        <v>1171305.75</v>
      </c>
      <c r="K40" s="18">
        <f>($Q40-$F40)/9</f>
        <v>1171305.75</v>
      </c>
      <c r="L40" s="18">
        <f>($Q40-$F40)/9</f>
        <v>1171305.75</v>
      </c>
      <c r="M40" s="18">
        <f>($Q40-$F40)/9</f>
        <v>1171305.75</v>
      </c>
      <c r="N40" s="18">
        <f>($Q40-$F40)/9</f>
        <v>1171305.75</v>
      </c>
      <c r="O40" s="18">
        <f>($Q40-$F40)/9</f>
        <v>1171305.75</v>
      </c>
      <c r="P40" s="31">
        <f>SUM(C40:O40)-F40</f>
        <v>12339141</v>
      </c>
      <c r="Q40" s="40">
        <v>12339141</v>
      </c>
      <c r="R40" s="42">
        <f t="shared" si="1"/>
        <v>0</v>
      </c>
    </row>
    <row r="41" spans="1:18" s="1" customFormat="1" ht="19.7" customHeight="1" x14ac:dyDescent="0.2">
      <c r="A41" s="7" t="s">
        <v>37</v>
      </c>
      <c r="B41" s="7" t="s">
        <v>38</v>
      </c>
      <c r="C41" s="18">
        <v>2461.16</v>
      </c>
      <c r="D41" s="18">
        <v>25518.45</v>
      </c>
      <c r="E41" s="18">
        <v>-80275.7</v>
      </c>
      <c r="F41" s="31">
        <f>SUM(C41:E41)</f>
        <v>-52296.09</v>
      </c>
      <c r="G41" s="18">
        <f>($Q41-$F41)/9</f>
        <v>42249.56555555555</v>
      </c>
      <c r="H41" s="18">
        <f>($Q41-$F41)/9</f>
        <v>42249.56555555555</v>
      </c>
      <c r="I41" s="18">
        <f>($Q41-$F41)/9</f>
        <v>42249.56555555555</v>
      </c>
      <c r="J41" s="18">
        <f>($Q41-$F41)/9</f>
        <v>42249.56555555555</v>
      </c>
      <c r="K41" s="18">
        <f>($Q41-$F41)/9</f>
        <v>42249.56555555555</v>
      </c>
      <c r="L41" s="18">
        <f>($Q41-$F41)/9</f>
        <v>42249.56555555555</v>
      </c>
      <c r="M41" s="18">
        <f>($Q41-$F41)/9</f>
        <v>42249.56555555555</v>
      </c>
      <c r="N41" s="18">
        <f>($Q41-$F41)/9</f>
        <v>42249.56555555555</v>
      </c>
      <c r="O41" s="18">
        <f>($Q41-$F41)/9</f>
        <v>42249.56555555555</v>
      </c>
      <c r="P41" s="31">
        <f>SUM(C41:O41)-F41</f>
        <v>327949.99999999988</v>
      </c>
      <c r="Q41" s="40">
        <v>327950</v>
      </c>
      <c r="R41" s="42">
        <f t="shared" si="1"/>
        <v>0</v>
      </c>
    </row>
    <row r="42" spans="1:18" s="1" customFormat="1" ht="19.7" customHeight="1" x14ac:dyDescent="0.2">
      <c r="A42" s="7" t="s">
        <v>39</v>
      </c>
      <c r="B42" s="7" t="s">
        <v>40</v>
      </c>
      <c r="C42" s="18">
        <v>6859.5</v>
      </c>
      <c r="D42" s="18">
        <v>-6859.49999999999</v>
      </c>
      <c r="E42" s="18">
        <v>264108.11</v>
      </c>
      <c r="F42" s="31">
        <f>SUM(C42:E42)</f>
        <v>264108.11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>SUM(C42:O42)-F42</f>
        <v>264108.11</v>
      </c>
      <c r="Q42" s="40">
        <v>0</v>
      </c>
      <c r="R42" s="42">
        <f t="shared" si="1"/>
        <v>264108.11</v>
      </c>
    </row>
    <row r="43" spans="1:18" s="1" customFormat="1" ht="19.7" customHeight="1" thickBot="1" x14ac:dyDescent="0.25">
      <c r="A43" s="8" t="s">
        <v>41</v>
      </c>
      <c r="B43" s="11"/>
      <c r="C43" s="19">
        <f>SUM(C36:C42)</f>
        <v>1369828.38</v>
      </c>
      <c r="D43" s="19">
        <f>SUM(D36:D42)</f>
        <v>6080445.1800000006</v>
      </c>
      <c r="E43" s="19">
        <f>SUM(E36:E42)</f>
        <v>5095118.1600000011</v>
      </c>
      <c r="F43" s="32">
        <f>SUM(C43:E43)</f>
        <v>12545391.720000003</v>
      </c>
      <c r="G43" s="19">
        <f>SUM(G36:G42)</f>
        <v>11618800.265555555</v>
      </c>
      <c r="H43" s="19">
        <f t="shared" ref="G43:P43" si="5">SUM(H36:H42)</f>
        <v>11618800.265555555</v>
      </c>
      <c r="I43" s="19">
        <f t="shared" si="5"/>
        <v>11618800.265555555</v>
      </c>
      <c r="J43" s="19">
        <f t="shared" si="5"/>
        <v>11618800.265555555</v>
      </c>
      <c r="K43" s="19">
        <f t="shared" si="5"/>
        <v>11618800.265555555</v>
      </c>
      <c r="L43" s="19">
        <f t="shared" si="5"/>
        <v>11618800.265555555</v>
      </c>
      <c r="M43" s="19">
        <f t="shared" si="5"/>
        <v>11618800.265555555</v>
      </c>
      <c r="N43" s="19">
        <f t="shared" si="5"/>
        <v>11618800.265555555</v>
      </c>
      <c r="O43" s="19">
        <f t="shared" si="5"/>
        <v>11618800.265555555</v>
      </c>
      <c r="P43" s="32">
        <f>SUM(P36:P42)</f>
        <v>117114594.11</v>
      </c>
    </row>
    <row r="44" spans="1:18" s="1" customFormat="1" ht="18.2" customHeight="1" x14ac:dyDescent="0.2">
      <c r="A44" s="6"/>
      <c r="B44" s="6"/>
      <c r="C44" s="17"/>
      <c r="D44" s="17"/>
      <c r="E44" s="17"/>
      <c r="F44" s="30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42</v>
      </c>
      <c r="B45" s="5"/>
      <c r="C45" s="16">
        <f t="shared" ref="C45:O45" si="6">C34-C43</f>
        <v>3672284.8500000006</v>
      </c>
      <c r="D45" s="16">
        <f t="shared" si="6"/>
        <v>1640437.4699999997</v>
      </c>
      <c r="E45" s="16">
        <f>E34-E43</f>
        <v>8559931.3999999985</v>
      </c>
      <c r="F45" s="33">
        <f>F34-F43</f>
        <v>13872653.719999995</v>
      </c>
      <c r="G45" s="16">
        <f>G34-G43</f>
        <v>-985019.53666666523</v>
      </c>
      <c r="H45" s="16">
        <f t="shared" si="6"/>
        <v>-985019.53666666523</v>
      </c>
      <c r="I45" s="16">
        <f t="shared" si="6"/>
        <v>-985019.53666666523</v>
      </c>
      <c r="J45" s="16">
        <f t="shared" si="6"/>
        <v>-985019.53666666523</v>
      </c>
      <c r="K45" s="16">
        <f t="shared" si="6"/>
        <v>-985019.53666666523</v>
      </c>
      <c r="L45" s="16">
        <f t="shared" si="6"/>
        <v>-985019.53666666523</v>
      </c>
      <c r="M45" s="16">
        <f t="shared" si="6"/>
        <v>-985019.53666666523</v>
      </c>
      <c r="N45" s="16">
        <f t="shared" si="6"/>
        <v>-985019.53666666523</v>
      </c>
      <c r="O45" s="16">
        <f t="shared" si="6"/>
        <v>-985019.53666666523</v>
      </c>
      <c r="P45" s="26">
        <f>SUM(C45:O45)-F45</f>
        <v>5007477.8900000118</v>
      </c>
    </row>
    <row r="46" spans="1:18" s="1" customFormat="1" ht="18.2" customHeight="1" x14ac:dyDescent="0.2">
      <c r="A46" s="6"/>
      <c r="B46" s="6"/>
      <c r="C46" s="17"/>
      <c r="D46" s="17"/>
      <c r="E46" s="17"/>
      <c r="F46" s="30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44" t="s">
        <v>43</v>
      </c>
      <c r="B47" s="6"/>
      <c r="C47" s="17"/>
      <c r="D47" s="17"/>
      <c r="E47" s="17"/>
      <c r="F47" s="30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44</v>
      </c>
      <c r="B48" s="7" t="s">
        <v>45</v>
      </c>
      <c r="C48" s="18">
        <v>0</v>
      </c>
      <c r="D48" s="18">
        <v>0</v>
      </c>
      <c r="E48" s="18">
        <v>0</v>
      </c>
      <c r="F48" s="31"/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46</v>
      </c>
      <c r="B49" s="7" t="s">
        <v>47</v>
      </c>
      <c r="C49" s="18">
        <v>-549670.55000000005</v>
      </c>
      <c r="D49" s="18">
        <v>-348710.19</v>
      </c>
      <c r="E49" s="18">
        <v>1514032.79</v>
      </c>
      <c r="F49" s="31"/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48</v>
      </c>
      <c r="B50" s="7" t="s">
        <v>49</v>
      </c>
      <c r="C50" s="18">
        <v>-161249.21</v>
      </c>
      <c r="D50" s="18">
        <v>239553.18</v>
      </c>
      <c r="E50" s="18">
        <v>872537.11</v>
      </c>
      <c r="F50" s="31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50</v>
      </c>
      <c r="B51" s="7" t="s">
        <v>51</v>
      </c>
      <c r="C51" s="18">
        <v>0</v>
      </c>
      <c r="D51" s="18">
        <v>0</v>
      </c>
      <c r="E51" s="18">
        <v>0</v>
      </c>
      <c r="F51" s="31"/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44" t="s">
        <v>52</v>
      </c>
      <c r="B52" s="6"/>
      <c r="C52" s="17"/>
      <c r="D52" s="17"/>
      <c r="E52" s="17"/>
      <c r="F52" s="31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53</v>
      </c>
      <c r="B53" s="7" t="s">
        <v>54</v>
      </c>
      <c r="C53" s="18">
        <v>0</v>
      </c>
      <c r="D53" s="18">
        <v>0</v>
      </c>
      <c r="E53" s="18">
        <v>0</v>
      </c>
      <c r="F53" s="31"/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55</v>
      </c>
      <c r="B54" s="7" t="s">
        <v>56</v>
      </c>
      <c r="C54" s="18">
        <v>-9915739.1699999999</v>
      </c>
      <c r="D54" s="18">
        <v>-589663.36</v>
      </c>
      <c r="E54" s="18">
        <v>-1605743.29</v>
      </c>
      <c r="F54" s="31"/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53</v>
      </c>
      <c r="B55" s="7" t="s">
        <v>57</v>
      </c>
      <c r="C55" s="18">
        <v>555637.31999999995</v>
      </c>
      <c r="D55" s="18">
        <v>-2076206.97</v>
      </c>
      <c r="E55" s="18">
        <v>-573834.74</v>
      </c>
      <c r="F55" s="31"/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58</v>
      </c>
      <c r="B56" s="7" t="s">
        <v>59</v>
      </c>
      <c r="C56" s="18">
        <v>0</v>
      </c>
      <c r="D56" s="18">
        <v>0</v>
      </c>
      <c r="E56" s="18">
        <v>0</v>
      </c>
      <c r="F56" s="31"/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24</v>
      </c>
      <c r="B57" s="7" t="s">
        <v>60</v>
      </c>
      <c r="C57" s="18">
        <v>0</v>
      </c>
      <c r="D57" s="18">
        <v>0</v>
      </c>
      <c r="E57" s="18">
        <v>0</v>
      </c>
      <c r="F57" s="31"/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61</v>
      </c>
      <c r="B58" s="7" t="s">
        <v>62</v>
      </c>
      <c r="C58" s="18">
        <v>0</v>
      </c>
      <c r="D58" s="18">
        <v>0</v>
      </c>
      <c r="E58" s="18">
        <v>0</v>
      </c>
      <c r="F58" s="31"/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63</v>
      </c>
      <c r="B59" s="7" t="s">
        <v>64</v>
      </c>
      <c r="C59" s="18">
        <v>0</v>
      </c>
      <c r="D59" s="18">
        <v>0</v>
      </c>
      <c r="E59" s="18">
        <v>0</v>
      </c>
      <c r="F59" s="31"/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65</v>
      </c>
      <c r="B60" s="12" t="s">
        <v>66</v>
      </c>
      <c r="C60" s="18">
        <v>0</v>
      </c>
      <c r="D60" s="18">
        <v>0</v>
      </c>
      <c r="E60" s="18">
        <v>0</v>
      </c>
      <c r="F60" s="31"/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67</v>
      </c>
      <c r="B61" s="11"/>
      <c r="C61" s="19">
        <f>SUM(C48:C60)</f>
        <v>-10071021.609999999</v>
      </c>
      <c r="D61" s="19">
        <f>SUM(D48:D60)</f>
        <v>-2775027.34</v>
      </c>
      <c r="E61" s="19">
        <f>SUM(E48:E60)</f>
        <v>206991.86999999988</v>
      </c>
      <c r="F61" s="32"/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17"/>
      <c r="F62" s="30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68</v>
      </c>
      <c r="B63" s="14"/>
      <c r="C63" s="20">
        <f>C3+C45+C61</f>
        <v>17276325.860000003</v>
      </c>
      <c r="D63" s="20">
        <f>D3+D45+D61</f>
        <v>16141735.990000002</v>
      </c>
      <c r="E63" s="20">
        <f>E3+E45+E61</f>
        <v>24908659.260000002</v>
      </c>
      <c r="F63" s="34"/>
      <c r="G63" s="20">
        <f t="shared" ref="G63:O63" si="7">G3+G45+G61</f>
        <v>22723639.723333336</v>
      </c>
      <c r="H63" s="20">
        <f t="shared" si="7"/>
        <v>20538620.186666671</v>
      </c>
      <c r="I63" s="20">
        <f t="shared" si="7"/>
        <v>18353600.650000006</v>
      </c>
      <c r="J63" s="20">
        <f t="shared" si="7"/>
        <v>16168581.113333341</v>
      </c>
      <c r="K63" s="20">
        <f t="shared" si="7"/>
        <v>13983561.576666676</v>
      </c>
      <c r="L63" s="20">
        <f t="shared" si="7"/>
        <v>11798542.04000001</v>
      </c>
      <c r="M63" s="20">
        <f t="shared" si="7"/>
        <v>9613522.5033333451</v>
      </c>
      <c r="N63" s="20">
        <f t="shared" si="7"/>
        <v>7428502.9666666798</v>
      </c>
      <c r="O63" s="20">
        <f t="shared" si="7"/>
        <v>5243483.4300000146</v>
      </c>
      <c r="P63" s="39"/>
    </row>
    <row r="64" spans="1:16" s="1" customFormat="1" ht="28.7" customHeight="1" x14ac:dyDescent="0.2">
      <c r="C64" s="21"/>
      <c r="D64" s="21"/>
      <c r="E64" s="21"/>
      <c r="F64" s="35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SkfUh66K3z44nS9lHHvhJGVrlof41wTawlpYMuqOLDmp8pc+dAZZIjFc7K70aLxgkyQl01fIvo/pFiR7R91C7w==" saltValue="/8R0IjmwgtwbihpS1B3XcA==" spinCount="100000" sheet="1" objects="1" scenarios="1"/>
  <mergeCells count="2">
    <mergeCell ref="A1:B1"/>
    <mergeCell ref="G1:H1"/>
  </mergeCells>
  <pageMargins left="0.7" right="0.7" top="0.75" bottom="0.75" header="0.3" footer="0.3"/>
  <pageSetup paperSize="9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"/>
  <sheetViews>
    <sheetView zoomScale="85" zoomScaleNormal="85"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F64" sqref="F64"/>
    </sheetView>
  </sheetViews>
  <sheetFormatPr defaultRowHeight="12.75" x14ac:dyDescent="0.2"/>
  <cols>
    <col min="1" max="1" width="35.5703125" customWidth="1"/>
    <col min="2" max="2" width="20" customWidth="1"/>
    <col min="3" max="4" width="20" style="22" customWidth="1"/>
    <col min="5" max="5" width="20" style="36" customWidth="1"/>
    <col min="6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45" t="s">
        <v>0</v>
      </c>
      <c r="B1" s="45"/>
      <c r="C1" s="27" t="s">
        <v>1</v>
      </c>
      <c r="D1" s="27"/>
      <c r="E1" s="29"/>
      <c r="F1" s="46" t="s">
        <v>2</v>
      </c>
      <c r="G1" s="46"/>
      <c r="H1" s="46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3</v>
      </c>
      <c r="B2" s="3" t="s">
        <v>4</v>
      </c>
      <c r="C2" s="16" t="s">
        <v>5</v>
      </c>
      <c r="D2" s="16" t="s">
        <v>6</v>
      </c>
      <c r="E2" s="25" t="s">
        <v>17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33" t="s">
        <v>17</v>
      </c>
    </row>
    <row r="3" spans="1:18" s="1" customFormat="1" ht="19.7" customHeight="1" x14ac:dyDescent="0.2">
      <c r="A3" s="4" t="s">
        <v>18</v>
      </c>
      <c r="B3" s="4" t="s">
        <v>19</v>
      </c>
      <c r="C3" s="16">
        <v>23675062.620000001</v>
      </c>
      <c r="D3" s="16">
        <f>C63</f>
        <v>17276325.860000003</v>
      </c>
      <c r="E3" s="26" t="s">
        <v>119</v>
      </c>
      <c r="F3" s="16">
        <f>D63</f>
        <v>16141735.990000002</v>
      </c>
      <c r="G3" s="16">
        <f>F63</f>
        <v>14916866.058</v>
      </c>
      <c r="H3" s="16">
        <f t="shared" ref="H3:O3" si="0">G63</f>
        <v>13691996.125999998</v>
      </c>
      <c r="I3" s="16">
        <f t="shared" si="0"/>
        <v>12467126.193999996</v>
      </c>
      <c r="J3" s="16">
        <f t="shared" si="0"/>
        <v>11242256.261999995</v>
      </c>
      <c r="K3" s="16">
        <f t="shared" si="0"/>
        <v>10017386.329999993</v>
      </c>
      <c r="L3" s="16">
        <f t="shared" si="0"/>
        <v>8792516.3979999907</v>
      </c>
      <c r="M3" s="16">
        <f t="shared" si="0"/>
        <v>7567646.4659999888</v>
      </c>
      <c r="N3" s="16">
        <f t="shared" si="0"/>
        <v>6342776.5339999869</v>
      </c>
      <c r="O3" s="16">
        <f t="shared" si="0"/>
        <v>5117906.6019999851</v>
      </c>
      <c r="P3" s="26" t="s">
        <v>116</v>
      </c>
    </row>
    <row r="4" spans="1:18" s="1" customFormat="1" ht="11.1" customHeight="1" x14ac:dyDescent="0.2">
      <c r="A4" s="6"/>
      <c r="B4" s="6"/>
      <c r="C4" s="17"/>
      <c r="D4" s="17"/>
      <c r="E4" s="30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20</v>
      </c>
      <c r="B5" s="7" t="s">
        <v>21</v>
      </c>
      <c r="C5" s="18">
        <v>0</v>
      </c>
      <c r="D5" s="18">
        <v>0</v>
      </c>
      <c r="E5" s="31">
        <f>SUM(C5:D5)</f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69</v>
      </c>
      <c r="B6" s="24" t="s">
        <v>70</v>
      </c>
      <c r="C6" s="28">
        <v>4437104</v>
      </c>
      <c r="D6" s="28">
        <v>4437105</v>
      </c>
      <c r="E6" s="31">
        <f>SUM(C6:D6)</f>
        <v>8874209</v>
      </c>
      <c r="F6" s="28">
        <f>($Q6-$E6)/10</f>
        <v>7595368.7999999998</v>
      </c>
      <c r="G6" s="28">
        <f>($Q6-$E6)/10</f>
        <v>7595368.7999999998</v>
      </c>
      <c r="H6" s="28">
        <f>($Q6-$E6)/10</f>
        <v>7595368.7999999998</v>
      </c>
      <c r="I6" s="28">
        <f>($Q6-$E6)/10</f>
        <v>7595368.7999999998</v>
      </c>
      <c r="J6" s="28">
        <f>($Q6-$E6)/10</f>
        <v>7595368.7999999998</v>
      </c>
      <c r="K6" s="28">
        <f>($Q6-$E6)/10</f>
        <v>7595368.7999999998</v>
      </c>
      <c r="L6" s="28">
        <f>($Q6-$E6)/10</f>
        <v>7595368.7999999998</v>
      </c>
      <c r="M6" s="28">
        <f>($Q6-$E6)/10</f>
        <v>7595368.7999999998</v>
      </c>
      <c r="N6" s="28">
        <f>($Q6-$E6)/10</f>
        <v>7595368.7999999998</v>
      </c>
      <c r="O6" s="28">
        <f>($Q6-$E6)/10</f>
        <v>7595368.7999999998</v>
      </c>
      <c r="P6" s="31">
        <f>SUM(C6:O6)-E6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71</v>
      </c>
      <c r="B7" s="24" t="s">
        <v>72</v>
      </c>
      <c r="C7" s="28">
        <v>143481</v>
      </c>
      <c r="D7" s="28">
        <v>143481</v>
      </c>
      <c r="E7" s="31">
        <f>SUM(C7:D7)</f>
        <v>286962</v>
      </c>
      <c r="F7" s="28">
        <f>($Q7-$E7)/10</f>
        <v>150655</v>
      </c>
      <c r="G7" s="28">
        <f>($Q7-$E7)/10</f>
        <v>150655</v>
      </c>
      <c r="H7" s="28">
        <f>($Q7-$E7)/10</f>
        <v>150655</v>
      </c>
      <c r="I7" s="28">
        <f>($Q7-$E7)/10</f>
        <v>150655</v>
      </c>
      <c r="J7" s="28">
        <f>($Q7-$E7)/10</f>
        <v>150655</v>
      </c>
      <c r="K7" s="28">
        <f>($Q7-$E7)/10</f>
        <v>150655</v>
      </c>
      <c r="L7" s="28">
        <f>($Q7-$E7)/10</f>
        <v>150655</v>
      </c>
      <c r="M7" s="28">
        <f>($Q7-$E7)/10</f>
        <v>150655</v>
      </c>
      <c r="N7" s="28">
        <f>($Q7-$E7)/10</f>
        <v>150655</v>
      </c>
      <c r="O7" s="28">
        <f>($Q7-$E7)/10</f>
        <v>150655</v>
      </c>
      <c r="P7" s="31">
        <f>SUM(C7:O7)-E7</f>
        <v>1793512</v>
      </c>
      <c r="Q7" s="40">
        <v>1793512</v>
      </c>
      <c r="R7" s="42">
        <f t="shared" ref="R7:R42" si="1">P7-Q7</f>
        <v>0</v>
      </c>
    </row>
    <row r="8" spans="1:18" s="1" customFormat="1" ht="19.7" customHeight="1" x14ac:dyDescent="0.2">
      <c r="A8" s="23" t="s">
        <v>73</v>
      </c>
      <c r="B8" s="24" t="s">
        <v>74</v>
      </c>
      <c r="C8" s="28">
        <v>0</v>
      </c>
      <c r="D8" s="28">
        <v>0</v>
      </c>
      <c r="E8" s="31">
        <f>SUM(C8:D8)</f>
        <v>0</v>
      </c>
      <c r="F8" s="28">
        <f>($Q8-$E8)/10</f>
        <v>0</v>
      </c>
      <c r="G8" s="28">
        <f>($Q8-$E8)/10</f>
        <v>0</v>
      </c>
      <c r="H8" s="28">
        <f>($Q8-$E8)/10</f>
        <v>0</v>
      </c>
      <c r="I8" s="28">
        <f>($Q8-$E8)/10</f>
        <v>0</v>
      </c>
      <c r="J8" s="28">
        <f>($Q8-$E8)/10</f>
        <v>0</v>
      </c>
      <c r="K8" s="28">
        <f>($Q8-$E8)/10</f>
        <v>0</v>
      </c>
      <c r="L8" s="28">
        <f>($Q8-$E8)/10</f>
        <v>0</v>
      </c>
      <c r="M8" s="28">
        <f>($Q8-$E8)/10</f>
        <v>0</v>
      </c>
      <c r="N8" s="28">
        <f>($Q8-$E8)/10</f>
        <v>0</v>
      </c>
      <c r="O8" s="28">
        <f>($Q8-$E8)/10</f>
        <v>0</v>
      </c>
      <c r="P8" s="31">
        <f>SUM(C8:O8)-E8</f>
        <v>0</v>
      </c>
      <c r="Q8" s="40">
        <v>0</v>
      </c>
      <c r="R8" s="42">
        <f t="shared" si="1"/>
        <v>0</v>
      </c>
    </row>
    <row r="9" spans="1:18" s="1" customFormat="1" ht="19.7" customHeight="1" x14ac:dyDescent="0.2">
      <c r="A9" s="23" t="s">
        <v>75</v>
      </c>
      <c r="B9" s="24" t="s">
        <v>76</v>
      </c>
      <c r="C9" s="28">
        <v>25614</v>
      </c>
      <c r="D9" s="28">
        <v>25613</v>
      </c>
      <c r="E9" s="31">
        <f>SUM(C9:D9)</f>
        <v>51227</v>
      </c>
      <c r="F9" s="28">
        <f>($Q9-$E9)/10</f>
        <v>25877.3</v>
      </c>
      <c r="G9" s="28">
        <f>($Q9-$E9)/10</f>
        <v>25877.3</v>
      </c>
      <c r="H9" s="28">
        <f>($Q9-$E9)/10</f>
        <v>25877.3</v>
      </c>
      <c r="I9" s="28">
        <f>($Q9-$E9)/10</f>
        <v>25877.3</v>
      </c>
      <c r="J9" s="28">
        <f>($Q9-$E9)/10</f>
        <v>25877.3</v>
      </c>
      <c r="K9" s="28">
        <f>($Q9-$E9)/10</f>
        <v>25877.3</v>
      </c>
      <c r="L9" s="28">
        <f>($Q9-$E9)/10</f>
        <v>25877.3</v>
      </c>
      <c r="M9" s="28">
        <f>($Q9-$E9)/10</f>
        <v>25877.3</v>
      </c>
      <c r="N9" s="28">
        <f>($Q9-$E9)/10</f>
        <v>25877.3</v>
      </c>
      <c r="O9" s="28">
        <f>($Q9-$E9)/10</f>
        <v>25877.3</v>
      </c>
      <c r="P9" s="31">
        <f>SUM(C9:O9)-E9</f>
        <v>309999.99999999994</v>
      </c>
      <c r="Q9" s="40">
        <v>310000</v>
      </c>
      <c r="R9" s="42">
        <f t="shared" si="1"/>
        <v>0</v>
      </c>
    </row>
    <row r="10" spans="1:18" s="1" customFormat="1" ht="19.7" customHeight="1" x14ac:dyDescent="0.2">
      <c r="A10" s="23"/>
      <c r="B10" s="24" t="s">
        <v>77</v>
      </c>
      <c r="C10" s="28">
        <v>0</v>
      </c>
      <c r="D10" s="28">
        <v>0</v>
      </c>
      <c r="E10" s="31">
        <f>SUM(C10:D10)</f>
        <v>0</v>
      </c>
      <c r="F10" s="28">
        <f>($Q10-$E10)/10</f>
        <v>35000</v>
      </c>
      <c r="G10" s="28">
        <f>($Q10-$E10)/10</f>
        <v>35000</v>
      </c>
      <c r="H10" s="28">
        <f>($Q10-$E10)/10</f>
        <v>35000</v>
      </c>
      <c r="I10" s="28">
        <f>($Q10-$E10)/10</f>
        <v>35000</v>
      </c>
      <c r="J10" s="28">
        <f>($Q10-$E10)/10</f>
        <v>35000</v>
      </c>
      <c r="K10" s="28">
        <f>($Q10-$E10)/10</f>
        <v>35000</v>
      </c>
      <c r="L10" s="28">
        <f>($Q10-$E10)/10</f>
        <v>35000</v>
      </c>
      <c r="M10" s="28">
        <f>($Q10-$E10)/10</f>
        <v>35000</v>
      </c>
      <c r="N10" s="28">
        <f>($Q10-$E10)/10</f>
        <v>35000</v>
      </c>
      <c r="O10" s="28">
        <f>($Q10-$E10)/10</f>
        <v>35000</v>
      </c>
      <c r="P10" s="31">
        <f>SUM(C10:O10)-E10</f>
        <v>350000</v>
      </c>
      <c r="Q10" s="40">
        <v>350000</v>
      </c>
      <c r="R10" s="42">
        <f t="shared" si="1"/>
        <v>0</v>
      </c>
    </row>
    <row r="11" spans="1:18" s="1" customFormat="1" ht="19.7" customHeight="1" x14ac:dyDescent="0.2">
      <c r="A11" s="23" t="s">
        <v>78</v>
      </c>
      <c r="B11" s="24" t="s">
        <v>79</v>
      </c>
      <c r="C11" s="28">
        <v>11147</v>
      </c>
      <c r="D11" s="28">
        <v>11146</v>
      </c>
      <c r="E11" s="31">
        <f>SUM(C11:D11)</f>
        <v>22293</v>
      </c>
      <c r="F11" s="28">
        <f>($Q11-$E11)/10</f>
        <v>12770.7</v>
      </c>
      <c r="G11" s="28">
        <f>($Q11-$E11)/10</f>
        <v>12770.7</v>
      </c>
      <c r="H11" s="28">
        <f>($Q11-$E11)/10</f>
        <v>12770.7</v>
      </c>
      <c r="I11" s="28">
        <f>($Q11-$E11)/10</f>
        <v>12770.7</v>
      </c>
      <c r="J11" s="28">
        <f>($Q11-$E11)/10</f>
        <v>12770.7</v>
      </c>
      <c r="K11" s="28">
        <f>($Q11-$E11)/10</f>
        <v>12770.7</v>
      </c>
      <c r="L11" s="28">
        <f>($Q11-$E11)/10</f>
        <v>12770.7</v>
      </c>
      <c r="M11" s="28">
        <f>($Q11-$E11)/10</f>
        <v>12770.7</v>
      </c>
      <c r="N11" s="28">
        <f>($Q11-$E11)/10</f>
        <v>12770.7</v>
      </c>
      <c r="O11" s="28">
        <f>($Q11-$E11)/10</f>
        <v>12770.7</v>
      </c>
      <c r="P11" s="31">
        <f>SUM(C11:O11)-E11</f>
        <v>150000.00000000003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80</v>
      </c>
      <c r="B12" s="24" t="s">
        <v>81</v>
      </c>
      <c r="C12" s="28">
        <v>0</v>
      </c>
      <c r="D12" s="28">
        <v>0</v>
      </c>
      <c r="E12" s="31">
        <f>SUM(C12:D12)</f>
        <v>0</v>
      </c>
      <c r="F12" s="28">
        <f>($Q12-$E12)/10</f>
        <v>2600</v>
      </c>
      <c r="G12" s="28">
        <f>($Q12-$E12)/10</f>
        <v>2600</v>
      </c>
      <c r="H12" s="28">
        <f>($Q12-$E12)/10</f>
        <v>2600</v>
      </c>
      <c r="I12" s="28">
        <f>($Q12-$E12)/10</f>
        <v>2600</v>
      </c>
      <c r="J12" s="28">
        <f>($Q12-$E12)/10</f>
        <v>2600</v>
      </c>
      <c r="K12" s="28">
        <f>($Q12-$E12)/10</f>
        <v>2600</v>
      </c>
      <c r="L12" s="28">
        <f>($Q12-$E12)/10</f>
        <v>2600</v>
      </c>
      <c r="M12" s="28">
        <f>($Q12-$E12)/10</f>
        <v>2600</v>
      </c>
      <c r="N12" s="28">
        <f>($Q12-$E12)/10</f>
        <v>2600</v>
      </c>
      <c r="O12" s="28">
        <f>($Q12-$E12)/10</f>
        <v>2600</v>
      </c>
      <c r="P12" s="31">
        <f>SUM(C12:O12)-E12</f>
        <v>26000</v>
      </c>
      <c r="Q12" s="40">
        <v>26000</v>
      </c>
      <c r="R12" s="42">
        <f t="shared" si="1"/>
        <v>0</v>
      </c>
    </row>
    <row r="13" spans="1:18" s="1" customFormat="1" ht="19.7" customHeight="1" x14ac:dyDescent="0.2">
      <c r="A13" s="23" t="s">
        <v>82</v>
      </c>
      <c r="B13" s="24" t="s">
        <v>83</v>
      </c>
      <c r="C13" s="28">
        <v>0</v>
      </c>
      <c r="D13" s="28">
        <v>0</v>
      </c>
      <c r="E13" s="31">
        <f>SUM(C13:D13)</f>
        <v>0</v>
      </c>
      <c r="F13" s="28">
        <f>($Q13-$E13)/10</f>
        <v>0</v>
      </c>
      <c r="G13" s="28">
        <f>($Q13-$E13)/10</f>
        <v>0</v>
      </c>
      <c r="H13" s="28">
        <f>($Q13-$E13)/10</f>
        <v>0</v>
      </c>
      <c r="I13" s="28">
        <f>($Q13-$E13)/10</f>
        <v>0</v>
      </c>
      <c r="J13" s="28">
        <f>($Q13-$E13)/10</f>
        <v>0</v>
      </c>
      <c r="K13" s="28">
        <f>($Q13-$E13)/10</f>
        <v>0</v>
      </c>
      <c r="L13" s="28">
        <f>($Q13-$E13)/10</f>
        <v>0</v>
      </c>
      <c r="M13" s="28">
        <f>($Q13-$E13)/10</f>
        <v>0</v>
      </c>
      <c r="N13" s="28">
        <f>($Q13-$E13)/10</f>
        <v>0</v>
      </c>
      <c r="O13" s="28">
        <f>($Q13-$E13)/10</f>
        <v>0</v>
      </c>
      <c r="P13" s="31">
        <f>SUM(C13:O13)-E13</f>
        <v>0</v>
      </c>
      <c r="Q13" s="40">
        <v>0</v>
      </c>
      <c r="R13" s="42">
        <f t="shared" si="1"/>
        <v>0</v>
      </c>
    </row>
    <row r="14" spans="1:18" s="1" customFormat="1" ht="19.7" customHeight="1" x14ac:dyDescent="0.2">
      <c r="A14" s="23" t="s">
        <v>84</v>
      </c>
      <c r="B14" s="24" t="s">
        <v>85</v>
      </c>
      <c r="C14" s="28">
        <v>0</v>
      </c>
      <c r="D14" s="28">
        <v>0</v>
      </c>
      <c r="E14" s="31">
        <f>SUM(C14:D14)</f>
        <v>0</v>
      </c>
      <c r="F14" s="28">
        <f>($Q14-$E14)/10</f>
        <v>250000</v>
      </c>
      <c r="G14" s="28">
        <f>($Q14-$E14)/10</f>
        <v>250000</v>
      </c>
      <c r="H14" s="28">
        <f>($Q14-$E14)/10</f>
        <v>250000</v>
      </c>
      <c r="I14" s="28">
        <f>($Q14-$E14)/10</f>
        <v>250000</v>
      </c>
      <c r="J14" s="28">
        <f>($Q14-$E14)/10</f>
        <v>250000</v>
      </c>
      <c r="K14" s="28">
        <f>($Q14-$E14)/10</f>
        <v>250000</v>
      </c>
      <c r="L14" s="28">
        <f>($Q14-$E14)/10</f>
        <v>250000</v>
      </c>
      <c r="M14" s="28">
        <f>($Q14-$E14)/10</f>
        <v>250000</v>
      </c>
      <c r="N14" s="28">
        <f>($Q14-$E14)/10</f>
        <v>250000</v>
      </c>
      <c r="O14" s="28">
        <f>($Q14-$E14)/10</f>
        <v>250000</v>
      </c>
      <c r="P14" s="31">
        <f>SUM(C14:O14)-E14</f>
        <v>2500000</v>
      </c>
      <c r="Q14" s="40">
        <v>2500000</v>
      </c>
      <c r="R14" s="42">
        <f t="shared" si="1"/>
        <v>0</v>
      </c>
    </row>
    <row r="15" spans="1:18" s="1" customFormat="1" ht="19.7" customHeight="1" x14ac:dyDescent="0.2">
      <c r="A15" s="23" t="s">
        <v>86</v>
      </c>
      <c r="B15" s="24" t="s">
        <v>87</v>
      </c>
      <c r="C15" s="28">
        <v>0</v>
      </c>
      <c r="D15" s="28">
        <v>0</v>
      </c>
      <c r="E15" s="31">
        <f>SUM(C15:D15)</f>
        <v>0</v>
      </c>
      <c r="F15" s="28">
        <f>($Q15-$E15)/10</f>
        <v>0</v>
      </c>
      <c r="G15" s="28">
        <f>($Q15-$E15)/10</f>
        <v>0</v>
      </c>
      <c r="H15" s="28">
        <f>($Q15-$E15)/10</f>
        <v>0</v>
      </c>
      <c r="I15" s="28">
        <f>($Q15-$E15)/10</f>
        <v>0</v>
      </c>
      <c r="J15" s="28">
        <f>($Q15-$E15)/10</f>
        <v>0</v>
      </c>
      <c r="K15" s="28">
        <f>($Q15-$E15)/10</f>
        <v>0</v>
      </c>
      <c r="L15" s="28">
        <f>($Q15-$E15)/10</f>
        <v>0</v>
      </c>
      <c r="M15" s="28">
        <f>($Q15-$E15)/10</f>
        <v>0</v>
      </c>
      <c r="N15" s="28">
        <f>($Q15-$E15)/10</f>
        <v>0</v>
      </c>
      <c r="O15" s="28">
        <f>($Q15-$E15)/10</f>
        <v>0</v>
      </c>
      <c r="P15" s="31">
        <f>SUM(C15:O15)-E15</f>
        <v>0</v>
      </c>
      <c r="Q15" s="40">
        <v>0</v>
      </c>
      <c r="R15" s="42">
        <f t="shared" si="1"/>
        <v>0</v>
      </c>
    </row>
    <row r="16" spans="1:18" s="1" customFormat="1" ht="19.7" customHeight="1" x14ac:dyDescent="0.2">
      <c r="A16" s="23" t="s">
        <v>88</v>
      </c>
      <c r="B16" s="24" t="s">
        <v>89</v>
      </c>
      <c r="C16" s="28">
        <v>0</v>
      </c>
      <c r="D16" s="28">
        <v>0</v>
      </c>
      <c r="E16" s="31">
        <f>SUM(C16:D16)</f>
        <v>0</v>
      </c>
      <c r="F16" s="28">
        <f>($Q16-$E16)/10</f>
        <v>45000</v>
      </c>
      <c r="G16" s="28">
        <f>($Q16-$E16)/10</f>
        <v>45000</v>
      </c>
      <c r="H16" s="28">
        <f>($Q16-$E16)/10</f>
        <v>45000</v>
      </c>
      <c r="I16" s="28">
        <f>($Q16-$E16)/10</f>
        <v>45000</v>
      </c>
      <c r="J16" s="28">
        <f>($Q16-$E16)/10</f>
        <v>45000</v>
      </c>
      <c r="K16" s="28">
        <f>($Q16-$E16)/10</f>
        <v>45000</v>
      </c>
      <c r="L16" s="28">
        <f>($Q16-$E16)/10</f>
        <v>45000</v>
      </c>
      <c r="M16" s="28">
        <f>($Q16-$E16)/10</f>
        <v>45000</v>
      </c>
      <c r="N16" s="28">
        <f>($Q16-$E16)/10</f>
        <v>45000</v>
      </c>
      <c r="O16" s="28">
        <f>($Q16-$E16)/10</f>
        <v>45000</v>
      </c>
      <c r="P16" s="31">
        <f>SUM(C16:O16)-E16</f>
        <v>450000</v>
      </c>
      <c r="Q16" s="40">
        <v>450000</v>
      </c>
      <c r="R16" s="42">
        <f t="shared" si="1"/>
        <v>0</v>
      </c>
    </row>
    <row r="17" spans="1:18" s="1" customFormat="1" ht="19.7" customHeight="1" x14ac:dyDescent="0.2">
      <c r="A17" s="7" t="s">
        <v>22</v>
      </c>
      <c r="B17" s="7" t="s">
        <v>23</v>
      </c>
      <c r="C17" s="18">
        <f>SUM(C6:C16)</f>
        <v>4617346</v>
      </c>
      <c r="D17" s="18">
        <f t="shared" ref="D17" si="2">SUM(D6:D16)</f>
        <v>4617345</v>
      </c>
      <c r="E17" s="31">
        <f>SUM(E6:E16)</f>
        <v>9234691</v>
      </c>
      <c r="F17" s="18">
        <f t="shared" ref="F17:O17" si="3">SUM(F6:F16)</f>
        <v>8117271.7999999998</v>
      </c>
      <c r="G17" s="18">
        <f t="shared" si="3"/>
        <v>8117271.7999999998</v>
      </c>
      <c r="H17" s="18">
        <f t="shared" si="3"/>
        <v>8117271.7999999998</v>
      </c>
      <c r="I17" s="18">
        <f t="shared" si="3"/>
        <v>8117271.7999999998</v>
      </c>
      <c r="J17" s="18">
        <f t="shared" si="3"/>
        <v>8117271.7999999998</v>
      </c>
      <c r="K17" s="18">
        <f t="shared" si="3"/>
        <v>8117271.7999999998</v>
      </c>
      <c r="L17" s="18">
        <f t="shared" si="3"/>
        <v>8117271.7999999998</v>
      </c>
      <c r="M17" s="18">
        <f t="shared" si="3"/>
        <v>8117271.7999999998</v>
      </c>
      <c r="N17" s="18">
        <f t="shared" si="3"/>
        <v>8117271.7999999998</v>
      </c>
      <c r="O17" s="18">
        <f t="shared" si="3"/>
        <v>8117271.7999999998</v>
      </c>
      <c r="P17" s="31">
        <f>SUM(C17:O17)-E17</f>
        <v>90407408.999999985</v>
      </c>
      <c r="Q17" s="40"/>
      <c r="R17" s="42"/>
    </row>
    <row r="18" spans="1:18" s="1" customFormat="1" ht="19.7" customHeight="1" x14ac:dyDescent="0.2">
      <c r="A18" s="23" t="s">
        <v>90</v>
      </c>
      <c r="B18" s="24" t="s">
        <v>91</v>
      </c>
      <c r="C18" s="28">
        <v>0</v>
      </c>
      <c r="D18" s="28">
        <v>0</v>
      </c>
      <c r="E18" s="31">
        <f>SUM(C18:D18)</f>
        <v>0</v>
      </c>
      <c r="F18" s="28">
        <f t="shared" ref="F18:F32" si="4">($Q18-$E18)/10</f>
        <v>1400000</v>
      </c>
      <c r="G18" s="28">
        <f>($Q18-$E18)/10</f>
        <v>1400000</v>
      </c>
      <c r="H18" s="28">
        <f>($Q18-$E18)/10</f>
        <v>1400000</v>
      </c>
      <c r="I18" s="28">
        <f>($Q18-$E18)/10</f>
        <v>1400000</v>
      </c>
      <c r="J18" s="28">
        <f>($Q18-$E18)/10</f>
        <v>1400000</v>
      </c>
      <c r="K18" s="28">
        <f>($Q18-$E18)/10</f>
        <v>1400000</v>
      </c>
      <c r="L18" s="28">
        <f>($Q18-$E18)/10</f>
        <v>1400000</v>
      </c>
      <c r="M18" s="28">
        <f>($Q18-$E18)/10</f>
        <v>1400000</v>
      </c>
      <c r="N18" s="28">
        <f>($Q18-$E18)/10</f>
        <v>1400000</v>
      </c>
      <c r="O18" s="28">
        <f>($Q18-$E18)/10</f>
        <v>1400000</v>
      </c>
      <c r="P18" s="31">
        <f>SUM(C18:O18)-E18</f>
        <v>14000000</v>
      </c>
      <c r="Q18" s="40">
        <v>14000000</v>
      </c>
      <c r="R18" s="42">
        <f t="shared" si="1"/>
        <v>0</v>
      </c>
    </row>
    <row r="19" spans="1:18" s="1" customFormat="1" ht="19.7" customHeight="1" x14ac:dyDescent="0.2">
      <c r="A19" s="23" t="s">
        <v>92</v>
      </c>
      <c r="B19" s="24" t="s">
        <v>93</v>
      </c>
      <c r="C19" s="28">
        <v>31374.28</v>
      </c>
      <c r="D19" s="28">
        <v>32784.17</v>
      </c>
      <c r="E19" s="31">
        <f>SUM(C19:D19)</f>
        <v>64158.45</v>
      </c>
      <c r="F19" s="28">
        <f t="shared" si="4"/>
        <v>21584.154999999999</v>
      </c>
      <c r="G19" s="28">
        <f>($Q19-$E19)/10</f>
        <v>21584.154999999999</v>
      </c>
      <c r="H19" s="28">
        <f>($Q19-$E19)/10</f>
        <v>21584.154999999999</v>
      </c>
      <c r="I19" s="28">
        <f>($Q19-$E19)/10</f>
        <v>21584.154999999999</v>
      </c>
      <c r="J19" s="28">
        <f>($Q19-$E19)/10</f>
        <v>21584.154999999999</v>
      </c>
      <c r="K19" s="28">
        <f>($Q19-$E19)/10</f>
        <v>21584.154999999999</v>
      </c>
      <c r="L19" s="28">
        <f>($Q19-$E19)/10</f>
        <v>21584.154999999999</v>
      </c>
      <c r="M19" s="28">
        <f>($Q19-$E19)/10</f>
        <v>21584.154999999999</v>
      </c>
      <c r="N19" s="28">
        <f>($Q19-$E19)/10</f>
        <v>21584.154999999999</v>
      </c>
      <c r="O19" s="28">
        <f>($Q19-$E19)/10</f>
        <v>21584.154999999999</v>
      </c>
      <c r="P19" s="31">
        <f>SUM(C19:O19)-E19</f>
        <v>280000.00000000006</v>
      </c>
      <c r="Q19" s="40">
        <v>280000</v>
      </c>
      <c r="R19" s="42">
        <f t="shared" si="1"/>
        <v>0</v>
      </c>
    </row>
    <row r="20" spans="1:18" s="1" customFormat="1" ht="19.7" customHeight="1" x14ac:dyDescent="0.2">
      <c r="A20" s="23" t="s">
        <v>94</v>
      </c>
      <c r="B20" s="24" t="s">
        <v>95</v>
      </c>
      <c r="C20" s="28">
        <v>0</v>
      </c>
      <c r="D20" s="28">
        <v>344880.18</v>
      </c>
      <c r="E20" s="31">
        <f>SUM(C20:D20)</f>
        <v>344880.18</v>
      </c>
      <c r="F20" s="28">
        <f t="shared" si="4"/>
        <v>-12488.018</v>
      </c>
      <c r="G20" s="28">
        <f>($Q20-$E20)/10</f>
        <v>-12488.018</v>
      </c>
      <c r="H20" s="28">
        <f>($Q20-$E20)/10</f>
        <v>-12488.018</v>
      </c>
      <c r="I20" s="28">
        <f>($Q20-$E20)/10</f>
        <v>-12488.018</v>
      </c>
      <c r="J20" s="28">
        <f>($Q20-$E20)/10</f>
        <v>-12488.018</v>
      </c>
      <c r="K20" s="28">
        <f>($Q20-$E20)/10</f>
        <v>-12488.018</v>
      </c>
      <c r="L20" s="28">
        <f>($Q20-$E20)/10</f>
        <v>-12488.018</v>
      </c>
      <c r="M20" s="28">
        <f>($Q20-$E20)/10</f>
        <v>-12488.018</v>
      </c>
      <c r="N20" s="28">
        <f>($Q20-$E20)/10</f>
        <v>-12488.018</v>
      </c>
      <c r="O20" s="28">
        <f>($Q20-$E20)/10</f>
        <v>-12488.018</v>
      </c>
      <c r="P20" s="31">
        <f>SUM(C20:O20)-E20</f>
        <v>219999.99999999959</v>
      </c>
      <c r="Q20" s="40">
        <v>220000</v>
      </c>
      <c r="R20" s="42">
        <f t="shared" si="1"/>
        <v>-4.0745362639427185E-10</v>
      </c>
    </row>
    <row r="21" spans="1:18" s="1" customFormat="1" ht="19.7" customHeight="1" x14ac:dyDescent="0.2">
      <c r="A21" s="23" t="s">
        <v>96</v>
      </c>
      <c r="B21" s="24" t="s">
        <v>97</v>
      </c>
      <c r="C21" s="28">
        <v>218047.3</v>
      </c>
      <c r="D21" s="28">
        <v>85228.76</v>
      </c>
      <c r="E21" s="31">
        <f>SUM(C21:D21)</f>
        <v>303276.06</v>
      </c>
      <c r="F21" s="28">
        <f t="shared" si="4"/>
        <v>-10327.606</v>
      </c>
      <c r="G21" s="28">
        <f>($Q21-$E21)/10</f>
        <v>-10327.606</v>
      </c>
      <c r="H21" s="28">
        <f>($Q21-$E21)/10</f>
        <v>-10327.606</v>
      </c>
      <c r="I21" s="28">
        <f>($Q21-$E21)/10</f>
        <v>-10327.606</v>
      </c>
      <c r="J21" s="28">
        <f>($Q21-$E21)/10</f>
        <v>-10327.606</v>
      </c>
      <c r="K21" s="28">
        <f>($Q21-$E21)/10</f>
        <v>-10327.606</v>
      </c>
      <c r="L21" s="28">
        <f>($Q21-$E21)/10</f>
        <v>-10327.606</v>
      </c>
      <c r="M21" s="28">
        <f>($Q21-$E21)/10</f>
        <v>-10327.606</v>
      </c>
      <c r="N21" s="28">
        <f>($Q21-$E21)/10</f>
        <v>-10327.606</v>
      </c>
      <c r="O21" s="28">
        <f>($Q21-$E21)/10</f>
        <v>-10327.606</v>
      </c>
      <c r="P21" s="31">
        <f>SUM(C21:O21)-E21</f>
        <v>199999.99999999971</v>
      </c>
      <c r="Q21" s="40">
        <v>200000</v>
      </c>
      <c r="R21" s="42">
        <f t="shared" si="1"/>
        <v>-2.9103830456733704E-10</v>
      </c>
    </row>
    <row r="22" spans="1:18" s="1" customFormat="1" ht="19.7" customHeight="1" x14ac:dyDescent="0.2">
      <c r="A22" s="23" t="s">
        <v>98</v>
      </c>
      <c r="B22" s="24" t="s">
        <v>99</v>
      </c>
      <c r="C22" s="28">
        <v>0</v>
      </c>
      <c r="D22" s="28">
        <v>76617.55</v>
      </c>
      <c r="E22" s="31">
        <f>SUM(C22:D22)</f>
        <v>76617.55</v>
      </c>
      <c r="F22" s="28">
        <f t="shared" si="4"/>
        <v>842338.24499999988</v>
      </c>
      <c r="G22" s="28">
        <f>($Q22-$E22)/10</f>
        <v>842338.24499999988</v>
      </c>
      <c r="H22" s="28">
        <f>($Q22-$E22)/10</f>
        <v>842338.24499999988</v>
      </c>
      <c r="I22" s="28">
        <f>($Q22-$E22)/10</f>
        <v>842338.24499999988</v>
      </c>
      <c r="J22" s="28">
        <f>($Q22-$E22)/10</f>
        <v>842338.24499999988</v>
      </c>
      <c r="K22" s="28">
        <f>($Q22-$E22)/10</f>
        <v>842338.24499999988</v>
      </c>
      <c r="L22" s="28">
        <f>($Q22-$E22)/10</f>
        <v>842338.24499999988</v>
      </c>
      <c r="M22" s="28">
        <f>($Q22-$E22)/10</f>
        <v>842338.24499999988</v>
      </c>
      <c r="N22" s="28">
        <f>($Q22-$E22)/10</f>
        <v>842338.24499999988</v>
      </c>
      <c r="O22" s="28">
        <f>($Q22-$E22)/10</f>
        <v>842338.24499999988</v>
      </c>
      <c r="P22" s="31">
        <f>SUM(C22:O22)-E22</f>
        <v>8500000</v>
      </c>
      <c r="Q22" s="40">
        <v>8500000</v>
      </c>
      <c r="R22" s="42">
        <f t="shared" si="1"/>
        <v>0</v>
      </c>
    </row>
    <row r="23" spans="1:18" s="1" customFormat="1" ht="19.7" customHeight="1" x14ac:dyDescent="0.2">
      <c r="A23" s="23" t="s">
        <v>100</v>
      </c>
      <c r="B23" s="24" t="s">
        <v>101</v>
      </c>
      <c r="C23" s="28">
        <v>0</v>
      </c>
      <c r="D23" s="28">
        <v>0</v>
      </c>
      <c r="E23" s="31">
        <f>SUM(C23:D23)</f>
        <v>0</v>
      </c>
      <c r="F23" s="28">
        <f t="shared" si="4"/>
        <v>187069.6</v>
      </c>
      <c r="G23" s="28">
        <f>($Q23-$E23)/10</f>
        <v>187069.6</v>
      </c>
      <c r="H23" s="28">
        <f>($Q23-$E23)/10</f>
        <v>187069.6</v>
      </c>
      <c r="I23" s="28">
        <f>($Q23-$E23)/10</f>
        <v>187069.6</v>
      </c>
      <c r="J23" s="28">
        <f>($Q23-$E23)/10</f>
        <v>187069.6</v>
      </c>
      <c r="K23" s="28">
        <f>($Q23-$E23)/10</f>
        <v>187069.6</v>
      </c>
      <c r="L23" s="28">
        <f>($Q23-$E23)/10</f>
        <v>187069.6</v>
      </c>
      <c r="M23" s="28">
        <f>($Q23-$E23)/10</f>
        <v>187069.6</v>
      </c>
      <c r="N23" s="28">
        <f>($Q23-$E23)/10</f>
        <v>187069.6</v>
      </c>
      <c r="O23" s="28">
        <f>($Q23-$E23)/10</f>
        <v>187069.6</v>
      </c>
      <c r="P23" s="31">
        <f>SUM(C23:O23)-E23</f>
        <v>1870696.0000000005</v>
      </c>
      <c r="Q23" s="40">
        <v>1870696</v>
      </c>
      <c r="R23" s="42">
        <f t="shared" si="1"/>
        <v>0</v>
      </c>
    </row>
    <row r="24" spans="1:18" s="1" customFormat="1" ht="19.7" customHeight="1" x14ac:dyDescent="0.2">
      <c r="A24" s="23"/>
      <c r="B24" s="24" t="s">
        <v>120</v>
      </c>
      <c r="C24" s="28">
        <v>0</v>
      </c>
      <c r="D24" s="28">
        <v>5</v>
      </c>
      <c r="E24" s="31">
        <f>SUM(C24:D24)</f>
        <v>5</v>
      </c>
      <c r="F24" s="28">
        <f t="shared" si="4"/>
        <v>-0.5</v>
      </c>
      <c r="G24" s="28">
        <f>($Q24-$E24)/10</f>
        <v>-0.5</v>
      </c>
      <c r="H24" s="28">
        <f>($Q24-$E24)/10</f>
        <v>-0.5</v>
      </c>
      <c r="I24" s="28">
        <f>($Q24-$E24)/10</f>
        <v>-0.5</v>
      </c>
      <c r="J24" s="28">
        <f>($Q24-$E24)/10</f>
        <v>-0.5</v>
      </c>
      <c r="K24" s="28">
        <f>($Q24-$E24)/10</f>
        <v>-0.5</v>
      </c>
      <c r="L24" s="28">
        <f>($Q24-$E24)/10</f>
        <v>-0.5</v>
      </c>
      <c r="M24" s="28">
        <f>($Q24-$E24)/10</f>
        <v>-0.5</v>
      </c>
      <c r="N24" s="28">
        <f>($Q24-$E24)/10</f>
        <v>-0.5</v>
      </c>
      <c r="O24" s="28">
        <f>($Q24-$E24)/10</f>
        <v>-0.5</v>
      </c>
      <c r="P24" s="31">
        <f>SUM(C24:O24)-E24</f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102</v>
      </c>
      <c r="B25" s="24" t="s">
        <v>103</v>
      </c>
      <c r="C25" s="28">
        <v>0</v>
      </c>
      <c r="D25" s="28">
        <v>4639.8</v>
      </c>
      <c r="E25" s="31">
        <f>SUM(C25:D25)</f>
        <v>4639.8</v>
      </c>
      <c r="F25" s="28">
        <f t="shared" si="4"/>
        <v>1536.0200000000004</v>
      </c>
      <c r="G25" s="28">
        <f>($Q25-$E25)/10</f>
        <v>1536.0200000000004</v>
      </c>
      <c r="H25" s="28">
        <f>($Q25-$E25)/10</f>
        <v>1536.0200000000004</v>
      </c>
      <c r="I25" s="28">
        <f>($Q25-$E25)/10</f>
        <v>1536.0200000000004</v>
      </c>
      <c r="J25" s="28">
        <f>($Q25-$E25)/10</f>
        <v>1536.0200000000004</v>
      </c>
      <c r="K25" s="28">
        <f>($Q25-$E25)/10</f>
        <v>1536.0200000000004</v>
      </c>
      <c r="L25" s="28">
        <f>($Q25-$E25)/10</f>
        <v>1536.0200000000004</v>
      </c>
      <c r="M25" s="28">
        <f>($Q25-$E25)/10</f>
        <v>1536.0200000000004</v>
      </c>
      <c r="N25" s="28">
        <f>($Q25-$E25)/10</f>
        <v>1536.0200000000004</v>
      </c>
      <c r="O25" s="28">
        <f>($Q25-$E25)/10</f>
        <v>1536.0200000000004</v>
      </c>
      <c r="P25" s="31">
        <f>SUM(C25:O25)-E25</f>
        <v>20000.000000000007</v>
      </c>
      <c r="Q25" s="40">
        <v>20000.000000000004</v>
      </c>
      <c r="R25" s="42">
        <f t="shared" si="1"/>
        <v>0</v>
      </c>
    </row>
    <row r="26" spans="1:18" s="1" customFormat="1" ht="19.7" customHeight="1" x14ac:dyDescent="0.2">
      <c r="A26" s="23" t="s">
        <v>104</v>
      </c>
      <c r="B26" s="24" t="s">
        <v>105</v>
      </c>
      <c r="C26" s="28">
        <v>178637.03</v>
      </c>
      <c r="D26" s="28">
        <v>-178634.28</v>
      </c>
      <c r="E26" s="31">
        <f>SUM(C26:D26)</f>
        <v>2.75</v>
      </c>
      <c r="F26" s="28">
        <f t="shared" si="4"/>
        <v>9999.7250000000004</v>
      </c>
      <c r="G26" s="28">
        <f>($Q26-$E26)/10</f>
        <v>9999.7250000000004</v>
      </c>
      <c r="H26" s="28">
        <f>($Q26-$E26)/10</f>
        <v>9999.7250000000004</v>
      </c>
      <c r="I26" s="28">
        <f>($Q26-$E26)/10</f>
        <v>9999.7250000000004</v>
      </c>
      <c r="J26" s="28">
        <f>($Q26-$E26)/10</f>
        <v>9999.7250000000004</v>
      </c>
      <c r="K26" s="28">
        <f>($Q26-$E26)/10</f>
        <v>9999.7250000000004</v>
      </c>
      <c r="L26" s="28">
        <f>($Q26-$E26)/10</f>
        <v>9999.7250000000004</v>
      </c>
      <c r="M26" s="28">
        <f>($Q26-$E26)/10</f>
        <v>9999.7250000000004</v>
      </c>
      <c r="N26" s="28">
        <f>($Q26-$E26)/10</f>
        <v>9999.7250000000004</v>
      </c>
      <c r="O26" s="28">
        <f>($Q26-$E26)/10</f>
        <v>9999.7250000000004</v>
      </c>
      <c r="P26" s="31">
        <f>SUM(C26:O26)-E26</f>
        <v>100000.00000000001</v>
      </c>
      <c r="Q26" s="40">
        <v>100000</v>
      </c>
      <c r="R26" s="42">
        <f t="shared" si="1"/>
        <v>0</v>
      </c>
    </row>
    <row r="27" spans="1:18" s="1" customFormat="1" ht="19.7" customHeight="1" x14ac:dyDescent="0.2">
      <c r="A27" s="23" t="s">
        <v>117</v>
      </c>
      <c r="B27" s="24" t="s">
        <v>118</v>
      </c>
      <c r="C27" s="28">
        <v>0</v>
      </c>
      <c r="D27" s="28">
        <v>0</v>
      </c>
      <c r="E27" s="31">
        <f>SUM(C27:D27)</f>
        <v>0</v>
      </c>
      <c r="F27" s="28">
        <f t="shared" si="4"/>
        <v>12500</v>
      </c>
      <c r="G27" s="28">
        <f>($Q27-$E27)/10</f>
        <v>12500</v>
      </c>
      <c r="H27" s="28">
        <f>($Q27-$E27)/10</f>
        <v>12500</v>
      </c>
      <c r="I27" s="28">
        <f>($Q27-$E27)/10</f>
        <v>12500</v>
      </c>
      <c r="J27" s="28">
        <f>($Q27-$E27)/10</f>
        <v>12500</v>
      </c>
      <c r="K27" s="28">
        <f>($Q27-$E27)/10</f>
        <v>12500</v>
      </c>
      <c r="L27" s="28">
        <f>($Q27-$E27)/10</f>
        <v>12500</v>
      </c>
      <c r="M27" s="28">
        <f>($Q27-$E27)/10</f>
        <v>12500</v>
      </c>
      <c r="N27" s="28">
        <f>($Q27-$E27)/10</f>
        <v>12500</v>
      </c>
      <c r="O27" s="28">
        <f>($Q27-$E27)/10</f>
        <v>12500</v>
      </c>
      <c r="P27" s="31">
        <f>SUM(C27:O27)-E27</f>
        <v>125000</v>
      </c>
      <c r="Q27" s="40">
        <v>125000</v>
      </c>
      <c r="R27" s="42">
        <f t="shared" si="1"/>
        <v>0</v>
      </c>
    </row>
    <row r="28" spans="1:18" s="1" customFormat="1" ht="19.7" customHeight="1" x14ac:dyDescent="0.2">
      <c r="A28" s="23" t="s">
        <v>106</v>
      </c>
      <c r="B28" s="24" t="s">
        <v>107</v>
      </c>
      <c r="C28" s="28">
        <v>-1560</v>
      </c>
      <c r="D28" s="28">
        <v>960135</v>
      </c>
      <c r="E28" s="31">
        <f>SUM(C28:D28)</f>
        <v>958575</v>
      </c>
      <c r="F28" s="28">
        <f t="shared" si="4"/>
        <v>104142.5</v>
      </c>
      <c r="G28" s="28">
        <f>($Q28-$E28)/10</f>
        <v>104142.5</v>
      </c>
      <c r="H28" s="28">
        <f>($Q28-$E28)/10</f>
        <v>104142.5</v>
      </c>
      <c r="I28" s="28">
        <f>($Q28-$E28)/10</f>
        <v>104142.5</v>
      </c>
      <c r="J28" s="28">
        <f>($Q28-$E28)/10</f>
        <v>104142.5</v>
      </c>
      <c r="K28" s="28">
        <f>($Q28-$E28)/10</f>
        <v>104142.5</v>
      </c>
      <c r="L28" s="28">
        <f>($Q28-$E28)/10</f>
        <v>104142.5</v>
      </c>
      <c r="M28" s="28">
        <f>($Q28-$E28)/10</f>
        <v>104142.5</v>
      </c>
      <c r="N28" s="28">
        <f>($Q28-$E28)/10</f>
        <v>104142.5</v>
      </c>
      <c r="O28" s="28">
        <f>($Q28-$E28)/10</f>
        <v>104142.5</v>
      </c>
      <c r="P28" s="31">
        <f>SUM(C28:O28)-E28</f>
        <v>2000000</v>
      </c>
      <c r="Q28" s="40">
        <v>2000000</v>
      </c>
      <c r="R28" s="42">
        <f t="shared" si="1"/>
        <v>0</v>
      </c>
    </row>
    <row r="29" spans="1:18" s="1" customFormat="1" ht="19.7" customHeight="1" x14ac:dyDescent="0.2">
      <c r="A29" s="23" t="s">
        <v>108</v>
      </c>
      <c r="B29" s="24" t="s">
        <v>109</v>
      </c>
      <c r="C29" s="28">
        <v>0</v>
      </c>
      <c r="D29" s="28">
        <v>1560</v>
      </c>
      <c r="E29" s="31">
        <f>SUM(C29:D29)</f>
        <v>1560</v>
      </c>
      <c r="F29" s="28">
        <f t="shared" si="4"/>
        <v>844</v>
      </c>
      <c r="G29" s="28">
        <f>($Q29-$E29)/10</f>
        <v>844</v>
      </c>
      <c r="H29" s="28">
        <f>($Q29-$E29)/10</f>
        <v>844</v>
      </c>
      <c r="I29" s="28">
        <f>($Q29-$E29)/10</f>
        <v>844</v>
      </c>
      <c r="J29" s="28">
        <f>($Q29-$E29)/10</f>
        <v>844</v>
      </c>
      <c r="K29" s="28">
        <f>($Q29-$E29)/10</f>
        <v>844</v>
      </c>
      <c r="L29" s="28">
        <f>($Q29-$E29)/10</f>
        <v>844</v>
      </c>
      <c r="M29" s="28">
        <f>($Q29-$E29)/10</f>
        <v>844</v>
      </c>
      <c r="N29" s="28">
        <f>($Q29-$E29)/10</f>
        <v>844</v>
      </c>
      <c r="O29" s="28">
        <f>($Q29-$E29)/10</f>
        <v>844</v>
      </c>
      <c r="P29" s="31">
        <f>SUM(C29:O29)-E29</f>
        <v>10000</v>
      </c>
      <c r="Q29" s="40">
        <v>10000</v>
      </c>
      <c r="R29" s="42">
        <f t="shared" si="1"/>
        <v>0</v>
      </c>
    </row>
    <row r="30" spans="1:18" s="1" customFormat="1" ht="19.7" customHeight="1" x14ac:dyDescent="0.2">
      <c r="A30" s="23" t="s">
        <v>110</v>
      </c>
      <c r="B30" s="24" t="s">
        <v>111</v>
      </c>
      <c r="C30" s="28">
        <v>0</v>
      </c>
      <c r="D30" s="28">
        <v>18569.3</v>
      </c>
      <c r="E30" s="31">
        <f>SUM(C30:D30)</f>
        <v>18569.3</v>
      </c>
      <c r="F30" s="28">
        <f t="shared" si="4"/>
        <v>13143.070000000002</v>
      </c>
      <c r="G30" s="28">
        <f>($Q30-$E30)/10</f>
        <v>13143.070000000002</v>
      </c>
      <c r="H30" s="28">
        <f>($Q30-$E30)/10</f>
        <v>13143.070000000002</v>
      </c>
      <c r="I30" s="28">
        <f>($Q30-$E30)/10</f>
        <v>13143.070000000002</v>
      </c>
      <c r="J30" s="28">
        <f>($Q30-$E30)/10</f>
        <v>13143.070000000002</v>
      </c>
      <c r="K30" s="28">
        <f>($Q30-$E30)/10</f>
        <v>13143.070000000002</v>
      </c>
      <c r="L30" s="28">
        <f>($Q30-$E30)/10</f>
        <v>13143.070000000002</v>
      </c>
      <c r="M30" s="28">
        <f>($Q30-$E30)/10</f>
        <v>13143.070000000002</v>
      </c>
      <c r="N30" s="28">
        <f>($Q30-$E30)/10</f>
        <v>13143.070000000002</v>
      </c>
      <c r="O30" s="28">
        <f>($Q30-$E30)/10</f>
        <v>13143.070000000002</v>
      </c>
      <c r="P30" s="31">
        <f>SUM(C30:O30)-E30</f>
        <v>150000.00000000006</v>
      </c>
      <c r="Q30" s="40">
        <v>150000</v>
      </c>
      <c r="R30" s="42">
        <f t="shared" si="1"/>
        <v>0</v>
      </c>
    </row>
    <row r="31" spans="1:18" s="1" customFormat="1" ht="19.7" customHeight="1" x14ac:dyDescent="0.2">
      <c r="A31" s="23" t="s">
        <v>112</v>
      </c>
      <c r="B31" s="24" t="s">
        <v>113</v>
      </c>
      <c r="C31" s="28">
        <v>-598</v>
      </c>
      <c r="D31" s="28">
        <v>1742748</v>
      </c>
      <c r="E31" s="31">
        <f>SUM(C31:D31)</f>
        <v>1742150</v>
      </c>
      <c r="F31" s="28">
        <f t="shared" si="4"/>
        <v>215925.4</v>
      </c>
      <c r="G31" s="28">
        <f>($Q31-$E31)/10</f>
        <v>215925.4</v>
      </c>
      <c r="H31" s="28">
        <f>($Q31-$E31)/10</f>
        <v>215925.4</v>
      </c>
      <c r="I31" s="28">
        <f>($Q31-$E31)/10</f>
        <v>215925.4</v>
      </c>
      <c r="J31" s="28">
        <f>($Q31-$E31)/10</f>
        <v>215925.4</v>
      </c>
      <c r="K31" s="28">
        <f>($Q31-$E31)/10</f>
        <v>215925.4</v>
      </c>
      <c r="L31" s="28">
        <f>($Q31-$E31)/10</f>
        <v>215925.4</v>
      </c>
      <c r="M31" s="28">
        <f>($Q31-$E31)/10</f>
        <v>215925.4</v>
      </c>
      <c r="N31" s="28">
        <f>($Q31-$E31)/10</f>
        <v>215925.4</v>
      </c>
      <c r="O31" s="28">
        <f>($Q31-$E31)/10</f>
        <v>215925.4</v>
      </c>
      <c r="P31" s="31">
        <f>SUM(C31:O31)-E31</f>
        <v>3901404.0000000019</v>
      </c>
      <c r="Q31" s="40">
        <v>3901404</v>
      </c>
      <c r="R31" s="42">
        <f t="shared" si="1"/>
        <v>0</v>
      </c>
    </row>
    <row r="32" spans="1:18" s="1" customFormat="1" ht="19.7" customHeight="1" x14ac:dyDescent="0.2">
      <c r="A32" s="23" t="s">
        <v>114</v>
      </c>
      <c r="B32" s="24" t="s">
        <v>115</v>
      </c>
      <c r="C32" s="28">
        <v>-1133.3800000000001</v>
      </c>
      <c r="D32" s="28">
        <v>15004.17</v>
      </c>
      <c r="E32" s="31">
        <f>SUM(C32:D32)</f>
        <v>13870.79</v>
      </c>
      <c r="F32" s="28">
        <f t="shared" si="4"/>
        <v>11612.920999999998</v>
      </c>
      <c r="G32" s="28">
        <f>($Q32-$E32)/10</f>
        <v>11612.920999999998</v>
      </c>
      <c r="H32" s="28">
        <f>($Q32-$E32)/10</f>
        <v>11612.920999999998</v>
      </c>
      <c r="I32" s="28">
        <f>($Q32-$E32)/10</f>
        <v>11612.920999999998</v>
      </c>
      <c r="J32" s="28">
        <f>($Q32-$E32)/10</f>
        <v>11612.920999999998</v>
      </c>
      <c r="K32" s="28">
        <f>($Q32-$E32)/10</f>
        <v>11612.920999999998</v>
      </c>
      <c r="L32" s="28">
        <f>($Q32-$E32)/10</f>
        <v>11612.920999999998</v>
      </c>
      <c r="M32" s="28">
        <f>($Q32-$E32)/10</f>
        <v>11612.920999999998</v>
      </c>
      <c r="N32" s="28">
        <f>($Q32-$E32)/10</f>
        <v>11612.920999999998</v>
      </c>
      <c r="O32" s="28">
        <f>($Q32-$E32)/10</f>
        <v>11612.920999999998</v>
      </c>
      <c r="P32" s="31">
        <f>SUM(C32:O32)-E32</f>
        <v>130000</v>
      </c>
      <c r="Q32" s="40">
        <v>130000</v>
      </c>
      <c r="R32" s="42">
        <f t="shared" si="1"/>
        <v>0</v>
      </c>
    </row>
    <row r="33" spans="1:18" s="1" customFormat="1" ht="19.7" customHeight="1" x14ac:dyDescent="0.2">
      <c r="A33" s="7" t="s">
        <v>24</v>
      </c>
      <c r="B33" s="7" t="s">
        <v>25</v>
      </c>
      <c r="C33" s="18">
        <f>SUM(C18:C32)</f>
        <v>424767.23</v>
      </c>
      <c r="D33" s="18">
        <v>3103537.65</v>
      </c>
      <c r="E33" s="31">
        <f>SUM(E18:E32)</f>
        <v>3528304.88</v>
      </c>
      <c r="F33" s="18">
        <f t="shared" ref="E33:O33" si="5">SUM(F18:F32)</f>
        <v>2797879.5120000001</v>
      </c>
      <c r="G33" s="18">
        <f t="shared" si="5"/>
        <v>2797879.5120000001</v>
      </c>
      <c r="H33" s="18">
        <f t="shared" si="5"/>
        <v>2797879.5120000001</v>
      </c>
      <c r="I33" s="18">
        <f t="shared" si="5"/>
        <v>2797879.5120000001</v>
      </c>
      <c r="J33" s="18">
        <f t="shared" si="5"/>
        <v>2797879.5120000001</v>
      </c>
      <c r="K33" s="18">
        <f t="shared" si="5"/>
        <v>2797879.5120000001</v>
      </c>
      <c r="L33" s="18">
        <f t="shared" si="5"/>
        <v>2797879.5120000001</v>
      </c>
      <c r="M33" s="18">
        <f t="shared" si="5"/>
        <v>2797879.5120000001</v>
      </c>
      <c r="N33" s="18">
        <f t="shared" si="5"/>
        <v>2797879.5120000001</v>
      </c>
      <c r="O33" s="18">
        <f t="shared" si="5"/>
        <v>2797879.5120000001</v>
      </c>
      <c r="P33" s="31">
        <f>SUM(C33:O33)-E33</f>
        <v>31507100.000000011</v>
      </c>
      <c r="Q33" s="40"/>
      <c r="R33" s="42"/>
    </row>
    <row r="34" spans="1:18" s="1" customFormat="1" ht="19.7" customHeight="1" thickBot="1" x14ac:dyDescent="0.25">
      <c r="A34" s="8" t="s">
        <v>26</v>
      </c>
      <c r="B34" s="9"/>
      <c r="C34" s="19">
        <f>C33+C17+C5</f>
        <v>5042113.2300000004</v>
      </c>
      <c r="D34" s="19">
        <f>D33+D17+D5</f>
        <v>7720882.6500000004</v>
      </c>
      <c r="E34" s="32">
        <f>SUM(C34:D34)</f>
        <v>12762995.880000001</v>
      </c>
      <c r="F34" s="19">
        <f t="shared" ref="F34:P34" si="6">F33+F17+F5</f>
        <v>10915151.311999999</v>
      </c>
      <c r="G34" s="19">
        <f t="shared" si="6"/>
        <v>10915151.311999999</v>
      </c>
      <c r="H34" s="19">
        <f t="shared" si="6"/>
        <v>10915151.311999999</v>
      </c>
      <c r="I34" s="19">
        <f t="shared" si="6"/>
        <v>10915151.311999999</v>
      </c>
      <c r="J34" s="19">
        <f t="shared" si="6"/>
        <v>10915151.311999999</v>
      </c>
      <c r="K34" s="19">
        <f t="shared" si="6"/>
        <v>10915151.311999999</v>
      </c>
      <c r="L34" s="19">
        <f t="shared" si="6"/>
        <v>10915151.311999999</v>
      </c>
      <c r="M34" s="19">
        <f t="shared" si="6"/>
        <v>10915151.311999999</v>
      </c>
      <c r="N34" s="19">
        <f t="shared" si="6"/>
        <v>10915151.311999999</v>
      </c>
      <c r="O34" s="19">
        <f t="shared" si="6"/>
        <v>10915151.311999999</v>
      </c>
      <c r="P34" s="32">
        <f t="shared" si="6"/>
        <v>121914509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3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1"/>
        <v>0</v>
      </c>
    </row>
    <row r="36" spans="1:18" s="1" customFormat="1" ht="19.7" customHeight="1" x14ac:dyDescent="0.2">
      <c r="A36" s="7" t="s">
        <v>27</v>
      </c>
      <c r="B36" s="7" t="s">
        <v>28</v>
      </c>
      <c r="C36" s="18">
        <v>190078.02</v>
      </c>
      <c r="D36" s="18">
        <v>2252338.33</v>
      </c>
      <c r="E36" s="31">
        <f>SUM(C36:D36)</f>
        <v>2442416.35</v>
      </c>
      <c r="F36" s="18">
        <f t="shared" ref="F36:F41" si="7">($Q36-$E36)/10</f>
        <v>4539384.8650000002</v>
      </c>
      <c r="G36" s="18">
        <f>($Q36-$E36)/10</f>
        <v>4539384.8650000002</v>
      </c>
      <c r="H36" s="18">
        <f>($Q36-$E36)/10</f>
        <v>4539384.8650000002</v>
      </c>
      <c r="I36" s="18">
        <f>($Q36-$E36)/10</f>
        <v>4539384.8650000002</v>
      </c>
      <c r="J36" s="18">
        <f>($Q36-$E36)/10</f>
        <v>4539384.8650000002</v>
      </c>
      <c r="K36" s="18">
        <f>($Q36-$E36)/10</f>
        <v>4539384.8650000002</v>
      </c>
      <c r="L36" s="18">
        <f>($Q36-$E36)/10</f>
        <v>4539384.8650000002</v>
      </c>
      <c r="M36" s="18">
        <f>($Q36-$E36)/10</f>
        <v>4539384.8650000002</v>
      </c>
      <c r="N36" s="18">
        <f>($Q36-$E36)/10</f>
        <v>4539384.8650000002</v>
      </c>
      <c r="O36" s="18">
        <f>($Q36-$E36)/10</f>
        <v>4539384.8650000002</v>
      </c>
      <c r="P36" s="31">
        <f>SUM(C36:O36)-E36</f>
        <v>47836265.000000015</v>
      </c>
      <c r="Q36" s="40">
        <v>47836265</v>
      </c>
      <c r="R36" s="42">
        <f t="shared" si="1"/>
        <v>0</v>
      </c>
    </row>
    <row r="37" spans="1:18" s="1" customFormat="1" ht="19.7" customHeight="1" x14ac:dyDescent="0.2">
      <c r="A37" s="7" t="s">
        <v>29</v>
      </c>
      <c r="B37" s="7" t="s">
        <v>30</v>
      </c>
      <c r="C37" s="18">
        <v>471707.08</v>
      </c>
      <c r="D37" s="18">
        <v>1866672.2</v>
      </c>
      <c r="E37" s="31">
        <f>SUM(C37:D37)</f>
        <v>2338379.2799999998</v>
      </c>
      <c r="F37" s="18">
        <f t="shared" si="7"/>
        <v>2142259.9720000001</v>
      </c>
      <c r="G37" s="18">
        <f>($Q37-$E37)/10</f>
        <v>2142259.9720000001</v>
      </c>
      <c r="H37" s="18">
        <f>($Q37-$E37)/10</f>
        <v>2142259.9720000001</v>
      </c>
      <c r="I37" s="18">
        <f>($Q37-$E37)/10</f>
        <v>2142259.9720000001</v>
      </c>
      <c r="J37" s="18">
        <f>($Q37-$E37)/10</f>
        <v>2142259.9720000001</v>
      </c>
      <c r="K37" s="18">
        <f>($Q37-$E37)/10</f>
        <v>2142259.9720000001</v>
      </c>
      <c r="L37" s="18">
        <f>($Q37-$E37)/10</f>
        <v>2142259.9720000001</v>
      </c>
      <c r="M37" s="18">
        <f>($Q37-$E37)/10</f>
        <v>2142259.9720000001</v>
      </c>
      <c r="N37" s="18">
        <f>($Q37-$E37)/10</f>
        <v>2142259.9720000001</v>
      </c>
      <c r="O37" s="18">
        <f>($Q37-$E37)/10</f>
        <v>2142259.9720000001</v>
      </c>
      <c r="P37" s="31">
        <f>SUM(C37:O37)-E37</f>
        <v>23760978.999999993</v>
      </c>
      <c r="Q37" s="40">
        <v>23760979</v>
      </c>
      <c r="R37" s="42">
        <f t="shared" si="1"/>
        <v>0</v>
      </c>
    </row>
    <row r="38" spans="1:18" s="1" customFormat="1" ht="19.7" customHeight="1" x14ac:dyDescent="0.2">
      <c r="A38" s="7" t="s">
        <v>31</v>
      </c>
      <c r="B38" s="7" t="s">
        <v>32</v>
      </c>
      <c r="C38" s="18">
        <v>309786.59000000003</v>
      </c>
      <c r="D38" s="18">
        <v>1090937.5900000001</v>
      </c>
      <c r="E38" s="31">
        <f>SUM(C38:D38)</f>
        <v>1400724.1800000002</v>
      </c>
      <c r="F38" s="18">
        <f t="shared" si="7"/>
        <v>3077101.3820000002</v>
      </c>
      <c r="G38" s="18">
        <f>($Q38-$E38)/10</f>
        <v>3077101.3820000002</v>
      </c>
      <c r="H38" s="18">
        <f>($Q38-$E38)/10</f>
        <v>3077101.3820000002</v>
      </c>
      <c r="I38" s="18">
        <f>($Q38-$E38)/10</f>
        <v>3077101.3820000002</v>
      </c>
      <c r="J38" s="18">
        <f>($Q38-$E38)/10</f>
        <v>3077101.3820000002</v>
      </c>
      <c r="K38" s="18">
        <f>($Q38-$E38)/10</f>
        <v>3077101.3820000002</v>
      </c>
      <c r="L38" s="18">
        <f>($Q38-$E38)/10</f>
        <v>3077101.3820000002</v>
      </c>
      <c r="M38" s="18">
        <f>($Q38-$E38)/10</f>
        <v>3077101.3820000002</v>
      </c>
      <c r="N38" s="18">
        <f>($Q38-$E38)/10</f>
        <v>3077101.3820000002</v>
      </c>
      <c r="O38" s="18">
        <f>($Q38-$E38)/10</f>
        <v>3077101.3820000002</v>
      </c>
      <c r="P38" s="31">
        <f>SUM(C38:O38)-E38</f>
        <v>32171738</v>
      </c>
      <c r="Q38" s="40">
        <v>32171738</v>
      </c>
      <c r="R38" s="42">
        <f t="shared" si="1"/>
        <v>0</v>
      </c>
    </row>
    <row r="39" spans="1:18" s="1" customFormat="1" ht="19.7" customHeight="1" x14ac:dyDescent="0.2">
      <c r="A39" s="7" t="s">
        <v>33</v>
      </c>
      <c r="B39" s="7" t="s">
        <v>34</v>
      </c>
      <c r="C39" s="18">
        <v>739.020000000001</v>
      </c>
      <c r="D39" s="18">
        <v>42622.5</v>
      </c>
      <c r="E39" s="31">
        <f>SUM(C39:D39)</f>
        <v>43361.520000000004</v>
      </c>
      <c r="F39" s="18">
        <f t="shared" si="7"/>
        <v>37105.148000000001</v>
      </c>
      <c r="G39" s="18">
        <f>($Q39-$E39)/10</f>
        <v>37105.148000000001</v>
      </c>
      <c r="H39" s="18">
        <f>($Q39-$E39)/10</f>
        <v>37105.148000000001</v>
      </c>
      <c r="I39" s="18">
        <f>($Q39-$E39)/10</f>
        <v>37105.148000000001</v>
      </c>
      <c r="J39" s="18">
        <f>($Q39-$E39)/10</f>
        <v>37105.148000000001</v>
      </c>
      <c r="K39" s="18">
        <f>($Q39-$E39)/10</f>
        <v>37105.148000000001</v>
      </c>
      <c r="L39" s="18">
        <f>($Q39-$E39)/10</f>
        <v>37105.148000000001</v>
      </c>
      <c r="M39" s="18">
        <f>($Q39-$E39)/10</f>
        <v>37105.148000000001</v>
      </c>
      <c r="N39" s="18">
        <f>($Q39-$E39)/10</f>
        <v>37105.148000000001</v>
      </c>
      <c r="O39" s="18">
        <f>($Q39-$E39)/10</f>
        <v>37105.148000000001</v>
      </c>
      <c r="P39" s="31">
        <f>SUM(C39:O39)-E39</f>
        <v>414412.99999999988</v>
      </c>
      <c r="Q39" s="40">
        <v>414413</v>
      </c>
      <c r="R39" s="42">
        <f t="shared" si="1"/>
        <v>0</v>
      </c>
    </row>
    <row r="40" spans="1:18" s="1" customFormat="1" ht="19.7" customHeight="1" x14ac:dyDescent="0.2">
      <c r="A40" s="7" t="s">
        <v>35</v>
      </c>
      <c r="B40" s="7" t="s">
        <v>36</v>
      </c>
      <c r="C40" s="18">
        <v>388197.01</v>
      </c>
      <c r="D40" s="18">
        <v>809215.61</v>
      </c>
      <c r="E40" s="31">
        <f>SUM(C40:D40)</f>
        <v>1197412.6200000001</v>
      </c>
      <c r="F40" s="18">
        <f t="shared" si="7"/>
        <v>1114172.838</v>
      </c>
      <c r="G40" s="18">
        <f>($Q40-$E40)/10</f>
        <v>1114172.838</v>
      </c>
      <c r="H40" s="18">
        <f>($Q40-$E40)/10</f>
        <v>1114172.838</v>
      </c>
      <c r="I40" s="18">
        <f>($Q40-$E40)/10</f>
        <v>1114172.838</v>
      </c>
      <c r="J40" s="18">
        <f>($Q40-$E40)/10</f>
        <v>1114172.838</v>
      </c>
      <c r="K40" s="18">
        <f>($Q40-$E40)/10</f>
        <v>1114172.838</v>
      </c>
      <c r="L40" s="18">
        <f>($Q40-$E40)/10</f>
        <v>1114172.838</v>
      </c>
      <c r="M40" s="18">
        <f>($Q40-$E40)/10</f>
        <v>1114172.838</v>
      </c>
      <c r="N40" s="18">
        <f>($Q40-$E40)/10</f>
        <v>1114172.838</v>
      </c>
      <c r="O40" s="18">
        <f>($Q40-$E40)/10</f>
        <v>1114172.838</v>
      </c>
      <c r="P40" s="31">
        <f>SUM(C40:O40)-E40</f>
        <v>12339140.999999996</v>
      </c>
      <c r="Q40" s="40">
        <v>12339141</v>
      </c>
      <c r="R40" s="42">
        <f t="shared" si="1"/>
        <v>0</v>
      </c>
    </row>
    <row r="41" spans="1:18" s="1" customFormat="1" ht="19.7" customHeight="1" x14ac:dyDescent="0.2">
      <c r="A41" s="7" t="s">
        <v>37</v>
      </c>
      <c r="B41" s="7" t="s">
        <v>38</v>
      </c>
      <c r="C41" s="18">
        <v>2461.16</v>
      </c>
      <c r="D41" s="18">
        <v>25518.45</v>
      </c>
      <c r="E41" s="31">
        <f>SUM(C41:D41)</f>
        <v>27979.61</v>
      </c>
      <c r="F41" s="18">
        <f t="shared" si="7"/>
        <v>29997.039000000001</v>
      </c>
      <c r="G41" s="18">
        <f>($Q41-$E41)/10</f>
        <v>29997.039000000001</v>
      </c>
      <c r="H41" s="18">
        <f>($Q41-$E41)/10</f>
        <v>29997.039000000001</v>
      </c>
      <c r="I41" s="18">
        <f>($Q41-$E41)/10</f>
        <v>29997.039000000001</v>
      </c>
      <c r="J41" s="18">
        <f>($Q41-$E41)/10</f>
        <v>29997.039000000001</v>
      </c>
      <c r="K41" s="18">
        <f>($Q41-$E41)/10</f>
        <v>29997.039000000001</v>
      </c>
      <c r="L41" s="18">
        <f>($Q41-$E41)/10</f>
        <v>29997.039000000001</v>
      </c>
      <c r="M41" s="18">
        <f>($Q41-$E41)/10</f>
        <v>29997.039000000001</v>
      </c>
      <c r="N41" s="18">
        <f>($Q41-$E41)/10</f>
        <v>29997.039000000001</v>
      </c>
      <c r="O41" s="18">
        <f>($Q41-$E41)/10</f>
        <v>29997.039000000001</v>
      </c>
      <c r="P41" s="31">
        <f>SUM(C41:O41)-E41</f>
        <v>327949.99999999994</v>
      </c>
      <c r="Q41" s="40">
        <v>327950</v>
      </c>
      <c r="R41" s="42">
        <f t="shared" si="1"/>
        <v>0</v>
      </c>
    </row>
    <row r="42" spans="1:18" s="1" customFormat="1" ht="19.7" customHeight="1" x14ac:dyDescent="0.2">
      <c r="A42" s="7" t="s">
        <v>39</v>
      </c>
      <c r="B42" s="7" t="s">
        <v>40</v>
      </c>
      <c r="C42" s="18">
        <v>6859.5</v>
      </c>
      <c r="D42" s="18">
        <v>-6859.49999999999</v>
      </c>
      <c r="E42" s="31">
        <f>SUM(C42:D42)</f>
        <v>1.0004441719502211E-11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>SUM(C42:O42)-E42</f>
        <v>1.0004441719502211E-11</v>
      </c>
      <c r="Q42" s="40">
        <v>0</v>
      </c>
      <c r="R42" s="42">
        <f t="shared" si="1"/>
        <v>1.0004441719502211E-11</v>
      </c>
    </row>
    <row r="43" spans="1:18" s="1" customFormat="1" ht="19.7" customHeight="1" thickBot="1" x14ac:dyDescent="0.25">
      <c r="A43" s="8" t="s">
        <v>41</v>
      </c>
      <c r="B43" s="11"/>
      <c r="C43" s="19">
        <f>SUM(C36:C42)</f>
        <v>1369828.38</v>
      </c>
      <c r="D43" s="19">
        <f>SUM(D36:D42)</f>
        <v>6080445.1800000006</v>
      </c>
      <c r="E43" s="32">
        <f>SUM(C43:D43)</f>
        <v>7450273.5600000005</v>
      </c>
      <c r="F43" s="19">
        <f t="shared" ref="F43:P43" si="8">SUM(F36:F42)</f>
        <v>10940021.244000001</v>
      </c>
      <c r="G43" s="19">
        <f t="shared" si="8"/>
        <v>10940021.244000001</v>
      </c>
      <c r="H43" s="19">
        <f t="shared" si="8"/>
        <v>10940021.244000001</v>
      </c>
      <c r="I43" s="19">
        <f t="shared" si="8"/>
        <v>10940021.244000001</v>
      </c>
      <c r="J43" s="19">
        <f t="shared" si="8"/>
        <v>10940021.244000001</v>
      </c>
      <c r="K43" s="19">
        <f t="shared" si="8"/>
        <v>10940021.244000001</v>
      </c>
      <c r="L43" s="19">
        <f t="shared" si="8"/>
        <v>10940021.244000001</v>
      </c>
      <c r="M43" s="19">
        <f t="shared" si="8"/>
        <v>10940021.244000001</v>
      </c>
      <c r="N43" s="19">
        <f t="shared" si="8"/>
        <v>10940021.244000001</v>
      </c>
      <c r="O43" s="19">
        <f t="shared" si="8"/>
        <v>10940021.244000001</v>
      </c>
      <c r="P43" s="32">
        <f t="shared" si="8"/>
        <v>116850486</v>
      </c>
    </row>
    <row r="44" spans="1:18" s="1" customFormat="1" ht="18.2" customHeight="1" x14ac:dyDescent="0.2">
      <c r="A44" s="6"/>
      <c r="B44" s="6"/>
      <c r="C44" s="17"/>
      <c r="D44" s="17"/>
      <c r="E44" s="3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42</v>
      </c>
      <c r="B45" s="5"/>
      <c r="C45" s="16">
        <f t="shared" ref="C45:O45" si="9">C34-C43</f>
        <v>3672284.8500000006</v>
      </c>
      <c r="D45" s="16">
        <f>D34-D43</f>
        <v>1640437.4699999997</v>
      </c>
      <c r="E45" s="33">
        <f>E34-E43</f>
        <v>5312722.32</v>
      </c>
      <c r="F45" s="16">
        <f t="shared" si="9"/>
        <v>-24869.932000001892</v>
      </c>
      <c r="G45" s="16">
        <f t="shared" si="9"/>
        <v>-24869.932000001892</v>
      </c>
      <c r="H45" s="16">
        <f t="shared" si="9"/>
        <v>-24869.932000001892</v>
      </c>
      <c r="I45" s="16">
        <f t="shared" si="9"/>
        <v>-24869.932000001892</v>
      </c>
      <c r="J45" s="16">
        <f t="shared" si="9"/>
        <v>-24869.932000001892</v>
      </c>
      <c r="K45" s="16">
        <f t="shared" si="9"/>
        <v>-24869.932000001892</v>
      </c>
      <c r="L45" s="16">
        <f t="shared" si="9"/>
        <v>-24869.932000001892</v>
      </c>
      <c r="M45" s="16">
        <f t="shared" si="9"/>
        <v>-24869.932000001892</v>
      </c>
      <c r="N45" s="16">
        <f t="shared" si="9"/>
        <v>-24869.932000001892</v>
      </c>
      <c r="O45" s="16">
        <f t="shared" si="9"/>
        <v>-24869.932000001892</v>
      </c>
      <c r="P45" s="26">
        <f>SUM(C45:O45)-E45</f>
        <v>5064022.9999999814</v>
      </c>
    </row>
    <row r="46" spans="1:18" s="1" customFormat="1" ht="18.2" customHeight="1" x14ac:dyDescent="0.2">
      <c r="A46" s="6"/>
      <c r="B46" s="6"/>
      <c r="C46" s="17"/>
      <c r="D46" s="17"/>
      <c r="E46" s="3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customHeight="1" x14ac:dyDescent="0.2">
      <c r="A47" s="2" t="s">
        <v>43</v>
      </c>
      <c r="B47" s="6"/>
      <c r="C47" s="17"/>
      <c r="D47" s="17"/>
      <c r="E47" s="3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customHeight="1" x14ac:dyDescent="0.2">
      <c r="A48" s="7" t="s">
        <v>44</v>
      </c>
      <c r="B48" s="7" t="s">
        <v>45</v>
      </c>
      <c r="C48" s="18">
        <v>0</v>
      </c>
      <c r="D48" s="18">
        <v>0</v>
      </c>
      <c r="E48" s="31"/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customHeight="1" x14ac:dyDescent="0.2">
      <c r="A49" s="7" t="s">
        <v>46</v>
      </c>
      <c r="B49" s="7" t="s">
        <v>47</v>
      </c>
      <c r="C49" s="18">
        <v>-549670.55000000005</v>
      </c>
      <c r="D49" s="18">
        <v>-348710.19</v>
      </c>
      <c r="E49" s="31"/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customHeight="1" x14ac:dyDescent="0.2">
      <c r="A50" s="7" t="s">
        <v>48</v>
      </c>
      <c r="B50" s="7" t="s">
        <v>49</v>
      </c>
      <c r="C50" s="18">
        <v>-161249.21</v>
      </c>
      <c r="D50" s="18">
        <v>239553.18</v>
      </c>
      <c r="E50" s="31"/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customHeight="1" x14ac:dyDescent="0.2">
      <c r="A51" s="7" t="s">
        <v>50</v>
      </c>
      <c r="B51" s="7" t="s">
        <v>51</v>
      </c>
      <c r="C51" s="18">
        <v>0</v>
      </c>
      <c r="D51" s="18">
        <v>0</v>
      </c>
      <c r="E51" s="31"/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customHeight="1" x14ac:dyDescent="0.2">
      <c r="A52" s="2" t="s">
        <v>52</v>
      </c>
      <c r="B52" s="6"/>
      <c r="C52" s="17"/>
      <c r="D52" s="17"/>
      <c r="E52" s="31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customHeight="1" x14ac:dyDescent="0.2">
      <c r="A53" s="7" t="s">
        <v>53</v>
      </c>
      <c r="B53" s="7" t="s">
        <v>54</v>
      </c>
      <c r="C53" s="18">
        <v>0</v>
      </c>
      <c r="D53" s="18">
        <v>0</v>
      </c>
      <c r="E53" s="31"/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customHeight="1" x14ac:dyDescent="0.2">
      <c r="A54" s="7" t="s">
        <v>55</v>
      </c>
      <c r="B54" s="7" t="s">
        <v>56</v>
      </c>
      <c r="C54" s="18">
        <v>-9915739.1699999999</v>
      </c>
      <c r="D54" s="18">
        <v>-589663.36</v>
      </c>
      <c r="E54" s="31"/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customHeight="1" x14ac:dyDescent="0.2">
      <c r="A55" s="7" t="s">
        <v>53</v>
      </c>
      <c r="B55" s="7" t="s">
        <v>57</v>
      </c>
      <c r="C55" s="18">
        <v>555637.31999999995</v>
      </c>
      <c r="D55" s="18">
        <v>-2076206.97</v>
      </c>
      <c r="E55" s="31"/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customHeight="1" x14ac:dyDescent="0.2">
      <c r="A56" s="7" t="s">
        <v>58</v>
      </c>
      <c r="B56" s="7" t="s">
        <v>59</v>
      </c>
      <c r="C56" s="18">
        <v>0</v>
      </c>
      <c r="D56" s="18">
        <v>0</v>
      </c>
      <c r="E56" s="31"/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customHeight="1" x14ac:dyDescent="0.2">
      <c r="A57" s="7" t="s">
        <v>24</v>
      </c>
      <c r="B57" s="7" t="s">
        <v>60</v>
      </c>
      <c r="C57" s="18">
        <v>0</v>
      </c>
      <c r="D57" s="18">
        <v>0</v>
      </c>
      <c r="E57" s="31"/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customHeight="1" x14ac:dyDescent="0.2">
      <c r="A58" s="7" t="s">
        <v>61</v>
      </c>
      <c r="B58" s="7" t="s">
        <v>62</v>
      </c>
      <c r="C58" s="18">
        <v>0</v>
      </c>
      <c r="D58" s="18">
        <v>0</v>
      </c>
      <c r="E58" s="31"/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customHeight="1" x14ac:dyDescent="0.2">
      <c r="A59" s="7" t="s">
        <v>63</v>
      </c>
      <c r="B59" s="7" t="s">
        <v>64</v>
      </c>
      <c r="C59" s="18">
        <v>0</v>
      </c>
      <c r="D59" s="18">
        <v>0</v>
      </c>
      <c r="E59" s="31"/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customHeight="1" x14ac:dyDescent="0.2">
      <c r="A60" s="7" t="s">
        <v>65</v>
      </c>
      <c r="B60" s="12" t="s">
        <v>66</v>
      </c>
      <c r="C60" s="18">
        <v>0</v>
      </c>
      <c r="D60" s="18">
        <v>0</v>
      </c>
      <c r="E60" s="31"/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67</v>
      </c>
      <c r="B61" s="11"/>
      <c r="C61" s="19">
        <f>SUM(C48:C60)</f>
        <v>-10071021.609999999</v>
      </c>
      <c r="D61" s="19">
        <f>SUM(D48:D60)</f>
        <v>-2775027.34</v>
      </c>
      <c r="E61" s="32"/>
      <c r="F61" s="19">
        <v>-1200000</v>
      </c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3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68</v>
      </c>
      <c r="B63" s="14"/>
      <c r="C63" s="20">
        <f>C3+C45+C61</f>
        <v>17276325.860000003</v>
      </c>
      <c r="D63" s="20">
        <f>D3+D45+D61</f>
        <v>16141735.990000002</v>
      </c>
      <c r="E63" s="34"/>
      <c r="F63" s="20">
        <f>F3+F45+F61</f>
        <v>14916866.058</v>
      </c>
      <c r="G63" s="20">
        <f t="shared" ref="F63:O63" si="10">G3+G45+G61</f>
        <v>13691996.125999998</v>
      </c>
      <c r="H63" s="20">
        <f t="shared" si="10"/>
        <v>12467126.193999996</v>
      </c>
      <c r="I63" s="20">
        <f t="shared" si="10"/>
        <v>11242256.261999995</v>
      </c>
      <c r="J63" s="20">
        <f t="shared" si="10"/>
        <v>10017386.329999993</v>
      </c>
      <c r="K63" s="20">
        <f t="shared" si="10"/>
        <v>8792516.3979999907</v>
      </c>
      <c r="L63" s="20">
        <f t="shared" si="10"/>
        <v>7567646.4659999888</v>
      </c>
      <c r="M63" s="20">
        <f t="shared" si="10"/>
        <v>6342776.5339999869</v>
      </c>
      <c r="N63" s="20">
        <f t="shared" si="10"/>
        <v>5117906.6019999851</v>
      </c>
      <c r="O63" s="20">
        <f t="shared" si="10"/>
        <v>3893036.6699999832</v>
      </c>
      <c r="P63" s="39"/>
    </row>
    <row r="64" spans="1:16" s="1" customFormat="1" ht="28.7" customHeight="1" x14ac:dyDescent="0.2">
      <c r="C64" s="21"/>
      <c r="D64" s="21"/>
      <c r="E64" s="35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NFObJ9np7UhAmoJ/YZibvUQniq7wo1A6C4LRvGwZS96j4CdDbWUIkszPgrx/qMaStcbTbHSHysYPYh0VGpG/BQ==" saltValue="OwoI5p8ZFUZWx/4OdHVBdg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F7D3-155C-4257-93DF-DB3B056D6373}">
  <sheetPr>
    <pageSetUpPr fitToPage="1"/>
  </sheetPr>
  <dimension ref="A1:R63"/>
  <sheetViews>
    <sheetView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I26" sqref="I26"/>
    </sheetView>
  </sheetViews>
  <sheetFormatPr defaultRowHeight="12.75" x14ac:dyDescent="0.2"/>
  <cols>
    <col min="1" max="1" width="35.5703125" customWidth="1"/>
    <col min="2" max="2" width="20" customWidth="1"/>
    <col min="3" max="3" width="20" style="22" customWidth="1"/>
    <col min="4" max="4" width="20" style="36" customWidth="1"/>
    <col min="5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45" t="s">
        <v>0</v>
      </c>
      <c r="B1" s="45"/>
      <c r="C1" s="27" t="s">
        <v>1</v>
      </c>
      <c r="D1" s="29"/>
      <c r="E1" s="27"/>
      <c r="F1" s="46" t="s">
        <v>2</v>
      </c>
      <c r="G1" s="46"/>
      <c r="H1" s="46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3</v>
      </c>
      <c r="B2" s="3" t="s">
        <v>4</v>
      </c>
      <c r="C2" s="16" t="s">
        <v>5</v>
      </c>
      <c r="D2" s="25" t="s">
        <v>17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33" t="s">
        <v>17</v>
      </c>
    </row>
    <row r="3" spans="1:18" s="1" customFormat="1" ht="19.7" customHeight="1" x14ac:dyDescent="0.2">
      <c r="A3" s="4" t="s">
        <v>18</v>
      </c>
      <c r="B3" s="4" t="s">
        <v>19</v>
      </c>
      <c r="C3" s="16">
        <v>23675062.620000001</v>
      </c>
      <c r="D3" s="26" t="s">
        <v>121</v>
      </c>
      <c r="E3" s="16">
        <f>C62</f>
        <v>17276325.860000003</v>
      </c>
      <c r="F3" s="16">
        <f t="shared" ref="F3:O3" si="0">E62</f>
        <v>16202223.919090912</v>
      </c>
      <c r="G3" s="16">
        <f t="shared" si="0"/>
        <v>15128121.978181822</v>
      </c>
      <c r="H3" s="16">
        <f t="shared" si="0"/>
        <v>14054020.037272733</v>
      </c>
      <c r="I3" s="16">
        <f t="shared" si="0"/>
        <v>12979918.096363643</v>
      </c>
      <c r="J3" s="16">
        <f t="shared" si="0"/>
        <v>11905816.155454554</v>
      </c>
      <c r="K3" s="16">
        <f t="shared" si="0"/>
        <v>10831714.214545464</v>
      </c>
      <c r="L3" s="16">
        <f t="shared" si="0"/>
        <v>9757612.2736363746</v>
      </c>
      <c r="M3" s="16">
        <f t="shared" si="0"/>
        <v>8683510.3327272851</v>
      </c>
      <c r="N3" s="16">
        <f t="shared" si="0"/>
        <v>7609408.3918181956</v>
      </c>
      <c r="O3" s="16">
        <f t="shared" si="0"/>
        <v>6535306.4509091061</v>
      </c>
      <c r="P3" s="26" t="s">
        <v>116</v>
      </c>
    </row>
    <row r="4" spans="1:18" s="1" customFormat="1" ht="11.1" customHeight="1" x14ac:dyDescent="0.2">
      <c r="A4" s="6"/>
      <c r="B4" s="6"/>
      <c r="C4" s="17"/>
      <c r="D4" s="30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20</v>
      </c>
      <c r="B5" s="7" t="s">
        <v>21</v>
      </c>
      <c r="C5" s="18">
        <v>0</v>
      </c>
      <c r="D5" s="31">
        <f t="shared" ref="D5:D16" si="1">SUM(C5)</f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69</v>
      </c>
      <c r="B6" s="24" t="s">
        <v>70</v>
      </c>
      <c r="C6" s="28">
        <v>4437104</v>
      </c>
      <c r="D6" s="31">
        <f t="shared" si="1"/>
        <v>4437104</v>
      </c>
      <c r="E6" s="28">
        <f t="shared" ref="E6:O16" si="2">($Q6-$D6)/11</f>
        <v>7308253.9090909092</v>
      </c>
      <c r="F6" s="28">
        <f t="shared" si="2"/>
        <v>7308253.9090909092</v>
      </c>
      <c r="G6" s="28">
        <f t="shared" si="2"/>
        <v>7308253.9090909092</v>
      </c>
      <c r="H6" s="28">
        <f t="shared" si="2"/>
        <v>7308253.9090909092</v>
      </c>
      <c r="I6" s="28">
        <f t="shared" si="2"/>
        <v>7308253.9090909092</v>
      </c>
      <c r="J6" s="28">
        <f t="shared" si="2"/>
        <v>7308253.9090909092</v>
      </c>
      <c r="K6" s="28">
        <f t="shared" si="2"/>
        <v>7308253.9090909092</v>
      </c>
      <c r="L6" s="28">
        <f t="shared" si="2"/>
        <v>7308253.9090909092</v>
      </c>
      <c r="M6" s="28">
        <f t="shared" si="2"/>
        <v>7308253.9090909092</v>
      </c>
      <c r="N6" s="28">
        <f t="shared" si="2"/>
        <v>7308253.9090909092</v>
      </c>
      <c r="O6" s="28">
        <f t="shared" si="2"/>
        <v>7308253.9090909092</v>
      </c>
      <c r="P6" s="31">
        <f t="shared" ref="P6:P32" si="3">SUM(C6:O6)-D6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71</v>
      </c>
      <c r="B7" s="24" t="s">
        <v>72</v>
      </c>
      <c r="C7" s="28">
        <v>143481</v>
      </c>
      <c r="D7" s="31">
        <f t="shared" si="1"/>
        <v>143481</v>
      </c>
      <c r="E7" s="28">
        <f t="shared" si="2"/>
        <v>150002.81818181818</v>
      </c>
      <c r="F7" s="28">
        <f t="shared" si="2"/>
        <v>150002.81818181818</v>
      </c>
      <c r="G7" s="28">
        <f t="shared" si="2"/>
        <v>150002.81818181818</v>
      </c>
      <c r="H7" s="28">
        <f t="shared" si="2"/>
        <v>150002.81818181818</v>
      </c>
      <c r="I7" s="28">
        <f t="shared" si="2"/>
        <v>150002.81818181818</v>
      </c>
      <c r="J7" s="28">
        <f t="shared" si="2"/>
        <v>150002.81818181818</v>
      </c>
      <c r="K7" s="28">
        <f t="shared" si="2"/>
        <v>150002.81818181818</v>
      </c>
      <c r="L7" s="28">
        <f t="shared" si="2"/>
        <v>150002.81818181818</v>
      </c>
      <c r="M7" s="28">
        <f t="shared" si="2"/>
        <v>150002.81818181818</v>
      </c>
      <c r="N7" s="28">
        <f t="shared" si="2"/>
        <v>150002.81818181818</v>
      </c>
      <c r="O7" s="28">
        <f t="shared" si="2"/>
        <v>150002.81818181818</v>
      </c>
      <c r="P7" s="31">
        <f t="shared" si="3"/>
        <v>1793511.9999999995</v>
      </c>
      <c r="Q7" s="40">
        <v>1793512</v>
      </c>
      <c r="R7" s="42">
        <f t="shared" ref="R7:R41" si="4">P7-Q7</f>
        <v>0</v>
      </c>
    </row>
    <row r="8" spans="1:18" s="1" customFormat="1" ht="19.7" customHeight="1" x14ac:dyDescent="0.2">
      <c r="A8" s="23" t="s">
        <v>73</v>
      </c>
      <c r="B8" s="24" t="s">
        <v>74</v>
      </c>
      <c r="C8" s="28">
        <v>0</v>
      </c>
      <c r="D8" s="31">
        <f t="shared" si="1"/>
        <v>0</v>
      </c>
      <c r="E8" s="28">
        <f t="shared" si="2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0</v>
      </c>
      <c r="L8" s="28">
        <f t="shared" si="2"/>
        <v>0</v>
      </c>
      <c r="M8" s="28">
        <f t="shared" si="2"/>
        <v>0</v>
      </c>
      <c r="N8" s="28">
        <f t="shared" si="2"/>
        <v>0</v>
      </c>
      <c r="O8" s="28">
        <f t="shared" si="2"/>
        <v>0</v>
      </c>
      <c r="P8" s="31">
        <f t="shared" si="3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75</v>
      </c>
      <c r="B9" s="24" t="s">
        <v>76</v>
      </c>
      <c r="C9" s="28">
        <v>25614</v>
      </c>
      <c r="D9" s="31">
        <f t="shared" si="1"/>
        <v>25614</v>
      </c>
      <c r="E9" s="28">
        <f t="shared" si="2"/>
        <v>25853.272727272728</v>
      </c>
      <c r="F9" s="28">
        <f t="shared" si="2"/>
        <v>25853.272727272728</v>
      </c>
      <c r="G9" s="28">
        <f t="shared" si="2"/>
        <v>25853.272727272728</v>
      </c>
      <c r="H9" s="28">
        <f t="shared" si="2"/>
        <v>25853.272727272728</v>
      </c>
      <c r="I9" s="28">
        <f t="shared" si="2"/>
        <v>25853.272727272728</v>
      </c>
      <c r="J9" s="28">
        <f t="shared" si="2"/>
        <v>25853.272727272728</v>
      </c>
      <c r="K9" s="28">
        <f t="shared" si="2"/>
        <v>25853.272727272728</v>
      </c>
      <c r="L9" s="28">
        <f t="shared" si="2"/>
        <v>25853.272727272728</v>
      </c>
      <c r="M9" s="28">
        <f t="shared" si="2"/>
        <v>25853.272727272728</v>
      </c>
      <c r="N9" s="28">
        <f t="shared" si="2"/>
        <v>25853.272727272728</v>
      </c>
      <c r="O9" s="28">
        <f t="shared" si="2"/>
        <v>25853.272727272728</v>
      </c>
      <c r="P9" s="31">
        <f t="shared" si="3"/>
        <v>310000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23"/>
      <c r="B10" s="24" t="s">
        <v>77</v>
      </c>
      <c r="C10" s="28">
        <v>0</v>
      </c>
      <c r="D10" s="31">
        <f t="shared" si="1"/>
        <v>0</v>
      </c>
      <c r="E10" s="28">
        <f t="shared" si="2"/>
        <v>31818.18181818182</v>
      </c>
      <c r="F10" s="28">
        <f t="shared" si="2"/>
        <v>31818.18181818182</v>
      </c>
      <c r="G10" s="28">
        <f t="shared" si="2"/>
        <v>31818.18181818182</v>
      </c>
      <c r="H10" s="28">
        <f t="shared" si="2"/>
        <v>31818.18181818182</v>
      </c>
      <c r="I10" s="28">
        <f t="shared" si="2"/>
        <v>31818.18181818182</v>
      </c>
      <c r="J10" s="28">
        <f t="shared" si="2"/>
        <v>31818.18181818182</v>
      </c>
      <c r="K10" s="28">
        <f t="shared" si="2"/>
        <v>31818.18181818182</v>
      </c>
      <c r="L10" s="28">
        <f t="shared" si="2"/>
        <v>31818.18181818182</v>
      </c>
      <c r="M10" s="28">
        <f t="shared" si="2"/>
        <v>31818.18181818182</v>
      </c>
      <c r="N10" s="28">
        <f t="shared" si="2"/>
        <v>31818.18181818182</v>
      </c>
      <c r="O10" s="28">
        <f t="shared" si="2"/>
        <v>31818.18181818182</v>
      </c>
      <c r="P10" s="31">
        <f t="shared" si="3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78</v>
      </c>
      <c r="B11" s="24" t="s">
        <v>79</v>
      </c>
      <c r="C11" s="28">
        <v>11147</v>
      </c>
      <c r="D11" s="31">
        <f t="shared" si="1"/>
        <v>11147</v>
      </c>
      <c r="E11" s="28">
        <f t="shared" si="2"/>
        <v>12623</v>
      </c>
      <c r="F11" s="28">
        <f t="shared" si="2"/>
        <v>12623</v>
      </c>
      <c r="G11" s="28">
        <f t="shared" si="2"/>
        <v>12623</v>
      </c>
      <c r="H11" s="28">
        <f t="shared" si="2"/>
        <v>12623</v>
      </c>
      <c r="I11" s="28">
        <f t="shared" si="2"/>
        <v>12623</v>
      </c>
      <c r="J11" s="28">
        <f t="shared" si="2"/>
        <v>12623</v>
      </c>
      <c r="K11" s="28">
        <f t="shared" si="2"/>
        <v>12623</v>
      </c>
      <c r="L11" s="28">
        <f t="shared" si="2"/>
        <v>12623</v>
      </c>
      <c r="M11" s="28">
        <f t="shared" si="2"/>
        <v>12623</v>
      </c>
      <c r="N11" s="28">
        <f t="shared" si="2"/>
        <v>12623</v>
      </c>
      <c r="O11" s="28">
        <f t="shared" si="2"/>
        <v>12623</v>
      </c>
      <c r="P11" s="31">
        <f t="shared" si="3"/>
        <v>150000</v>
      </c>
      <c r="Q11" s="40">
        <v>150000</v>
      </c>
      <c r="R11" s="42">
        <f t="shared" si="4"/>
        <v>0</v>
      </c>
    </row>
    <row r="12" spans="1:18" s="1" customFormat="1" ht="19.7" customHeight="1" x14ac:dyDescent="0.2">
      <c r="A12" s="23" t="s">
        <v>80</v>
      </c>
      <c r="B12" s="24" t="s">
        <v>81</v>
      </c>
      <c r="C12" s="28">
        <v>0</v>
      </c>
      <c r="D12" s="31">
        <f t="shared" si="1"/>
        <v>0</v>
      </c>
      <c r="E12" s="28">
        <f t="shared" si="2"/>
        <v>2363.6363636363635</v>
      </c>
      <c r="F12" s="28">
        <f t="shared" si="2"/>
        <v>2363.6363636363635</v>
      </c>
      <c r="G12" s="28">
        <f t="shared" si="2"/>
        <v>2363.6363636363635</v>
      </c>
      <c r="H12" s="28">
        <f t="shared" si="2"/>
        <v>2363.6363636363635</v>
      </c>
      <c r="I12" s="28">
        <f t="shared" si="2"/>
        <v>2363.6363636363635</v>
      </c>
      <c r="J12" s="28">
        <f t="shared" si="2"/>
        <v>2363.6363636363635</v>
      </c>
      <c r="K12" s="28">
        <f t="shared" si="2"/>
        <v>2363.6363636363635</v>
      </c>
      <c r="L12" s="28">
        <f t="shared" si="2"/>
        <v>2363.6363636363635</v>
      </c>
      <c r="M12" s="28">
        <f t="shared" si="2"/>
        <v>2363.6363636363635</v>
      </c>
      <c r="N12" s="28">
        <f t="shared" si="2"/>
        <v>2363.6363636363635</v>
      </c>
      <c r="O12" s="28">
        <f t="shared" si="2"/>
        <v>2363.6363636363635</v>
      </c>
      <c r="P12" s="31">
        <f t="shared" si="3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82</v>
      </c>
      <c r="B13" s="24" t="s">
        <v>83</v>
      </c>
      <c r="C13" s="28">
        <v>0</v>
      </c>
      <c r="D13" s="31">
        <f t="shared" si="1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  <c r="O13" s="28">
        <f t="shared" si="2"/>
        <v>0</v>
      </c>
      <c r="P13" s="31">
        <f t="shared" si="3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84</v>
      </c>
      <c r="B14" s="24" t="s">
        <v>85</v>
      </c>
      <c r="C14" s="28">
        <v>0</v>
      </c>
      <c r="D14" s="31">
        <f t="shared" si="1"/>
        <v>0</v>
      </c>
      <c r="E14" s="28">
        <f t="shared" si="2"/>
        <v>227272.72727272726</v>
      </c>
      <c r="F14" s="28">
        <f t="shared" si="2"/>
        <v>227272.72727272726</v>
      </c>
      <c r="G14" s="28">
        <f t="shared" si="2"/>
        <v>227272.72727272726</v>
      </c>
      <c r="H14" s="28">
        <f t="shared" si="2"/>
        <v>227272.72727272726</v>
      </c>
      <c r="I14" s="28">
        <f t="shared" si="2"/>
        <v>227272.72727272726</v>
      </c>
      <c r="J14" s="28">
        <f t="shared" si="2"/>
        <v>227272.72727272726</v>
      </c>
      <c r="K14" s="28">
        <f t="shared" si="2"/>
        <v>227272.72727272726</v>
      </c>
      <c r="L14" s="28">
        <f t="shared" si="2"/>
        <v>227272.72727272726</v>
      </c>
      <c r="M14" s="28">
        <f t="shared" si="2"/>
        <v>227272.72727272726</v>
      </c>
      <c r="N14" s="28">
        <f t="shared" si="2"/>
        <v>227272.72727272726</v>
      </c>
      <c r="O14" s="28">
        <f t="shared" si="2"/>
        <v>227272.72727272726</v>
      </c>
      <c r="P14" s="31">
        <f t="shared" si="3"/>
        <v>2499999.9999999995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86</v>
      </c>
      <c r="B15" s="24" t="s">
        <v>87</v>
      </c>
      <c r="C15" s="28">
        <v>0</v>
      </c>
      <c r="D15" s="31">
        <f t="shared" si="1"/>
        <v>0</v>
      </c>
      <c r="E15" s="28">
        <f t="shared" si="2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28">
        <f t="shared" si="2"/>
        <v>0</v>
      </c>
      <c r="L15" s="28">
        <f t="shared" si="2"/>
        <v>0</v>
      </c>
      <c r="M15" s="28">
        <f t="shared" si="2"/>
        <v>0</v>
      </c>
      <c r="N15" s="28">
        <f t="shared" si="2"/>
        <v>0</v>
      </c>
      <c r="O15" s="28">
        <f t="shared" si="2"/>
        <v>0</v>
      </c>
      <c r="P15" s="31">
        <f t="shared" si="3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88</v>
      </c>
      <c r="B16" s="24" t="s">
        <v>89</v>
      </c>
      <c r="C16" s="28">
        <v>0</v>
      </c>
      <c r="D16" s="31">
        <f t="shared" si="1"/>
        <v>0</v>
      </c>
      <c r="E16" s="28">
        <f t="shared" si="2"/>
        <v>40909.090909090912</v>
      </c>
      <c r="F16" s="28">
        <f t="shared" si="2"/>
        <v>40909.090909090912</v>
      </c>
      <c r="G16" s="28">
        <f t="shared" si="2"/>
        <v>40909.090909090912</v>
      </c>
      <c r="H16" s="28">
        <f t="shared" si="2"/>
        <v>40909.090909090912</v>
      </c>
      <c r="I16" s="28">
        <f t="shared" si="2"/>
        <v>40909.090909090912</v>
      </c>
      <c r="J16" s="28">
        <f t="shared" si="2"/>
        <v>40909.090909090912</v>
      </c>
      <c r="K16" s="28">
        <f t="shared" si="2"/>
        <v>40909.090909090912</v>
      </c>
      <c r="L16" s="28">
        <f t="shared" si="2"/>
        <v>40909.090909090912</v>
      </c>
      <c r="M16" s="28">
        <f t="shared" si="2"/>
        <v>40909.090909090912</v>
      </c>
      <c r="N16" s="28">
        <f t="shared" si="2"/>
        <v>40909.090909090912</v>
      </c>
      <c r="O16" s="28">
        <f t="shared" si="2"/>
        <v>40909.090909090912</v>
      </c>
      <c r="P16" s="31">
        <f t="shared" si="3"/>
        <v>450000.00000000012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22</v>
      </c>
      <c r="B17" s="7" t="s">
        <v>23</v>
      </c>
      <c r="C17" s="18">
        <f t="shared" ref="C17:O17" si="5">SUM(C6:C16)</f>
        <v>4617346</v>
      </c>
      <c r="D17" s="31">
        <f t="shared" si="5"/>
        <v>4617346</v>
      </c>
      <c r="E17" s="18">
        <f t="shared" si="5"/>
        <v>7799096.6363636367</v>
      </c>
      <c r="F17" s="18">
        <f t="shared" si="5"/>
        <v>7799096.6363636367</v>
      </c>
      <c r="G17" s="18">
        <f t="shared" si="5"/>
        <v>7799096.6363636367</v>
      </c>
      <c r="H17" s="18">
        <f t="shared" si="5"/>
        <v>7799096.6363636367</v>
      </c>
      <c r="I17" s="18">
        <f t="shared" si="5"/>
        <v>7799096.6363636367</v>
      </c>
      <c r="J17" s="18">
        <f t="shared" si="5"/>
        <v>7799096.6363636367</v>
      </c>
      <c r="K17" s="18">
        <f t="shared" si="5"/>
        <v>7799096.6363636367</v>
      </c>
      <c r="L17" s="18">
        <f t="shared" si="5"/>
        <v>7799096.6363636367</v>
      </c>
      <c r="M17" s="18">
        <f t="shared" si="5"/>
        <v>7799096.6363636367</v>
      </c>
      <c r="N17" s="18">
        <f t="shared" si="5"/>
        <v>7799096.6363636367</v>
      </c>
      <c r="O17" s="18">
        <f t="shared" si="5"/>
        <v>7799096.6363636367</v>
      </c>
      <c r="P17" s="31">
        <f t="shared" si="3"/>
        <v>90407409.00000003</v>
      </c>
      <c r="Q17" s="40"/>
      <c r="R17" s="42"/>
    </row>
    <row r="18" spans="1:18" s="1" customFormat="1" ht="19.7" customHeight="1" x14ac:dyDescent="0.2">
      <c r="A18" s="23" t="s">
        <v>90</v>
      </c>
      <c r="B18" s="24" t="s">
        <v>91</v>
      </c>
      <c r="C18" s="28">
        <v>0</v>
      </c>
      <c r="D18" s="31">
        <f t="shared" ref="D18:D31" si="6">SUM(C18)</f>
        <v>0</v>
      </c>
      <c r="E18" s="28">
        <f t="shared" ref="E18:O31" si="7">($Q18-$D18)/11</f>
        <v>1272727.2727272727</v>
      </c>
      <c r="F18" s="28">
        <f t="shared" si="7"/>
        <v>1272727.2727272727</v>
      </c>
      <c r="G18" s="28">
        <f t="shared" si="7"/>
        <v>1272727.2727272727</v>
      </c>
      <c r="H18" s="28">
        <f t="shared" si="7"/>
        <v>1272727.2727272727</v>
      </c>
      <c r="I18" s="28">
        <f t="shared" si="7"/>
        <v>1272727.2727272727</v>
      </c>
      <c r="J18" s="28">
        <f t="shared" si="7"/>
        <v>1272727.2727272727</v>
      </c>
      <c r="K18" s="28">
        <f t="shared" si="7"/>
        <v>1272727.2727272727</v>
      </c>
      <c r="L18" s="28">
        <f t="shared" si="7"/>
        <v>1272727.2727272727</v>
      </c>
      <c r="M18" s="28">
        <f t="shared" si="7"/>
        <v>1272727.2727272727</v>
      </c>
      <c r="N18" s="28">
        <f t="shared" si="7"/>
        <v>1272727.2727272727</v>
      </c>
      <c r="O18" s="28">
        <f t="shared" si="7"/>
        <v>1272727.2727272727</v>
      </c>
      <c r="P18" s="31">
        <f t="shared" si="3"/>
        <v>14000000.000000002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92</v>
      </c>
      <c r="B19" s="24" t="s">
        <v>93</v>
      </c>
      <c r="C19" s="28">
        <v>31374.28</v>
      </c>
      <c r="D19" s="31">
        <f t="shared" si="6"/>
        <v>31374.28</v>
      </c>
      <c r="E19" s="28">
        <f t="shared" si="7"/>
        <v>22602.338181818181</v>
      </c>
      <c r="F19" s="28">
        <f t="shared" si="7"/>
        <v>22602.338181818181</v>
      </c>
      <c r="G19" s="28">
        <f t="shared" si="7"/>
        <v>22602.338181818181</v>
      </c>
      <c r="H19" s="28">
        <f t="shared" si="7"/>
        <v>22602.338181818181</v>
      </c>
      <c r="I19" s="28">
        <f t="shared" si="7"/>
        <v>22602.338181818181</v>
      </c>
      <c r="J19" s="28">
        <f t="shared" si="7"/>
        <v>22602.338181818181</v>
      </c>
      <c r="K19" s="28">
        <f t="shared" si="7"/>
        <v>22602.338181818181</v>
      </c>
      <c r="L19" s="28">
        <f t="shared" si="7"/>
        <v>22602.338181818181</v>
      </c>
      <c r="M19" s="28">
        <f t="shared" si="7"/>
        <v>22602.338181818181</v>
      </c>
      <c r="N19" s="28">
        <f t="shared" si="7"/>
        <v>22602.338181818181</v>
      </c>
      <c r="O19" s="28">
        <f t="shared" si="7"/>
        <v>22602.338181818181</v>
      </c>
      <c r="P19" s="31">
        <f t="shared" si="3"/>
        <v>280000.00000000012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94</v>
      </c>
      <c r="B20" s="24" t="s">
        <v>95</v>
      </c>
      <c r="C20" s="28">
        <v>0</v>
      </c>
      <c r="D20" s="31">
        <f t="shared" si="6"/>
        <v>0</v>
      </c>
      <c r="E20" s="28">
        <f t="shared" si="7"/>
        <v>20000</v>
      </c>
      <c r="F20" s="28">
        <f t="shared" si="7"/>
        <v>20000</v>
      </c>
      <c r="G20" s="28">
        <f t="shared" si="7"/>
        <v>20000</v>
      </c>
      <c r="H20" s="28">
        <f t="shared" si="7"/>
        <v>20000</v>
      </c>
      <c r="I20" s="28">
        <f t="shared" si="7"/>
        <v>20000</v>
      </c>
      <c r="J20" s="28">
        <f t="shared" si="7"/>
        <v>20000</v>
      </c>
      <c r="K20" s="28">
        <f t="shared" si="7"/>
        <v>20000</v>
      </c>
      <c r="L20" s="28">
        <f t="shared" si="7"/>
        <v>20000</v>
      </c>
      <c r="M20" s="28">
        <f t="shared" si="7"/>
        <v>20000</v>
      </c>
      <c r="N20" s="28">
        <f t="shared" si="7"/>
        <v>20000</v>
      </c>
      <c r="O20" s="28">
        <f t="shared" si="7"/>
        <v>20000</v>
      </c>
      <c r="P20" s="31">
        <f t="shared" si="3"/>
        <v>220000</v>
      </c>
      <c r="Q20" s="40">
        <v>220000</v>
      </c>
      <c r="R20" s="42">
        <f t="shared" si="4"/>
        <v>0</v>
      </c>
    </row>
    <row r="21" spans="1:18" s="1" customFormat="1" ht="19.7" customHeight="1" x14ac:dyDescent="0.2">
      <c r="A21" s="23" t="s">
        <v>96</v>
      </c>
      <c r="B21" s="24" t="s">
        <v>97</v>
      </c>
      <c r="C21" s="28">
        <v>218047.3</v>
      </c>
      <c r="D21" s="31">
        <f t="shared" si="6"/>
        <v>218047.3</v>
      </c>
      <c r="E21" s="28">
        <f t="shared" si="7"/>
        <v>-1640.6636363636353</v>
      </c>
      <c r="F21" s="28">
        <f t="shared" si="7"/>
        <v>-1640.6636363636353</v>
      </c>
      <c r="G21" s="28">
        <f t="shared" si="7"/>
        <v>-1640.6636363636353</v>
      </c>
      <c r="H21" s="28">
        <f t="shared" si="7"/>
        <v>-1640.6636363636353</v>
      </c>
      <c r="I21" s="28">
        <f t="shared" si="7"/>
        <v>-1640.6636363636353</v>
      </c>
      <c r="J21" s="28">
        <f t="shared" si="7"/>
        <v>-1640.6636363636353</v>
      </c>
      <c r="K21" s="28">
        <f t="shared" si="7"/>
        <v>-1640.6636363636353</v>
      </c>
      <c r="L21" s="28">
        <f t="shared" si="7"/>
        <v>-1640.6636363636353</v>
      </c>
      <c r="M21" s="28">
        <f t="shared" si="7"/>
        <v>-1640.6636363636353</v>
      </c>
      <c r="N21" s="28">
        <f t="shared" si="7"/>
        <v>-1640.6636363636353</v>
      </c>
      <c r="O21" s="28">
        <f t="shared" si="7"/>
        <v>-1640.6636363636353</v>
      </c>
      <c r="P21" s="31">
        <f t="shared" si="3"/>
        <v>200000</v>
      </c>
      <c r="Q21" s="40">
        <v>200000</v>
      </c>
      <c r="R21" s="42">
        <f t="shared" si="4"/>
        <v>0</v>
      </c>
    </row>
    <row r="22" spans="1:18" s="1" customFormat="1" ht="19.7" customHeight="1" x14ac:dyDescent="0.2">
      <c r="A22" s="23" t="s">
        <v>98</v>
      </c>
      <c r="B22" s="24" t="s">
        <v>99</v>
      </c>
      <c r="C22" s="28">
        <v>0</v>
      </c>
      <c r="D22" s="31">
        <f t="shared" si="6"/>
        <v>0</v>
      </c>
      <c r="E22" s="28">
        <f t="shared" si="7"/>
        <v>772727.27272727271</v>
      </c>
      <c r="F22" s="28">
        <f t="shared" si="7"/>
        <v>772727.27272727271</v>
      </c>
      <c r="G22" s="28">
        <f t="shared" si="7"/>
        <v>772727.27272727271</v>
      </c>
      <c r="H22" s="28">
        <f t="shared" si="7"/>
        <v>772727.27272727271</v>
      </c>
      <c r="I22" s="28">
        <f t="shared" si="7"/>
        <v>772727.27272727271</v>
      </c>
      <c r="J22" s="28">
        <f t="shared" si="7"/>
        <v>772727.27272727271</v>
      </c>
      <c r="K22" s="28">
        <f t="shared" si="7"/>
        <v>772727.27272727271</v>
      </c>
      <c r="L22" s="28">
        <f t="shared" si="7"/>
        <v>772727.27272727271</v>
      </c>
      <c r="M22" s="28">
        <f t="shared" si="7"/>
        <v>772727.27272727271</v>
      </c>
      <c r="N22" s="28">
        <f t="shared" si="7"/>
        <v>772727.27272727271</v>
      </c>
      <c r="O22" s="28">
        <f t="shared" si="7"/>
        <v>772727.27272727271</v>
      </c>
      <c r="P22" s="31">
        <f t="shared" si="3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100</v>
      </c>
      <c r="B23" s="24" t="s">
        <v>101</v>
      </c>
      <c r="C23" s="28">
        <v>0</v>
      </c>
      <c r="D23" s="31">
        <f t="shared" si="6"/>
        <v>0</v>
      </c>
      <c r="E23" s="28">
        <f t="shared" si="7"/>
        <v>170063.27272727274</v>
      </c>
      <c r="F23" s="28">
        <f t="shared" si="7"/>
        <v>170063.27272727274</v>
      </c>
      <c r="G23" s="28">
        <f t="shared" si="7"/>
        <v>170063.27272727274</v>
      </c>
      <c r="H23" s="28">
        <f t="shared" si="7"/>
        <v>170063.27272727274</v>
      </c>
      <c r="I23" s="28">
        <f t="shared" si="7"/>
        <v>170063.27272727274</v>
      </c>
      <c r="J23" s="28">
        <f t="shared" si="7"/>
        <v>170063.27272727274</v>
      </c>
      <c r="K23" s="28">
        <f t="shared" si="7"/>
        <v>170063.27272727274</v>
      </c>
      <c r="L23" s="28">
        <f t="shared" si="7"/>
        <v>170063.27272727274</v>
      </c>
      <c r="M23" s="28">
        <f t="shared" si="7"/>
        <v>170063.27272727274</v>
      </c>
      <c r="N23" s="28">
        <f t="shared" si="7"/>
        <v>170063.27272727274</v>
      </c>
      <c r="O23" s="28">
        <f t="shared" si="7"/>
        <v>170063.27272727274</v>
      </c>
      <c r="P23" s="31">
        <f t="shared" si="3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23" t="s">
        <v>102</v>
      </c>
      <c r="B24" s="24" t="s">
        <v>103</v>
      </c>
      <c r="C24" s="28">
        <v>0</v>
      </c>
      <c r="D24" s="31">
        <f t="shared" si="6"/>
        <v>0</v>
      </c>
      <c r="E24" s="28">
        <f t="shared" si="7"/>
        <v>1818.1818181818185</v>
      </c>
      <c r="F24" s="28">
        <f t="shared" si="7"/>
        <v>1818.1818181818185</v>
      </c>
      <c r="G24" s="28">
        <f t="shared" si="7"/>
        <v>1818.1818181818185</v>
      </c>
      <c r="H24" s="28">
        <f t="shared" si="7"/>
        <v>1818.1818181818185</v>
      </c>
      <c r="I24" s="28">
        <f t="shared" si="7"/>
        <v>1818.1818181818185</v>
      </c>
      <c r="J24" s="28">
        <f t="shared" si="7"/>
        <v>1818.1818181818185</v>
      </c>
      <c r="K24" s="28">
        <f t="shared" si="7"/>
        <v>1818.1818181818185</v>
      </c>
      <c r="L24" s="28">
        <f t="shared" si="7"/>
        <v>1818.1818181818185</v>
      </c>
      <c r="M24" s="28">
        <f t="shared" si="7"/>
        <v>1818.1818181818185</v>
      </c>
      <c r="N24" s="28">
        <f t="shared" si="7"/>
        <v>1818.1818181818185</v>
      </c>
      <c r="O24" s="28">
        <f t="shared" si="7"/>
        <v>1818.1818181818185</v>
      </c>
      <c r="P24" s="31">
        <f t="shared" si="3"/>
        <v>20000.000000000004</v>
      </c>
      <c r="Q24" s="40">
        <v>20000.000000000004</v>
      </c>
      <c r="R24" s="42">
        <f t="shared" si="4"/>
        <v>0</v>
      </c>
    </row>
    <row r="25" spans="1:18" s="1" customFormat="1" ht="19.7" customHeight="1" x14ac:dyDescent="0.2">
      <c r="A25" s="23" t="s">
        <v>104</v>
      </c>
      <c r="B25" s="24" t="s">
        <v>105</v>
      </c>
      <c r="C25" s="28">
        <v>178637.03</v>
      </c>
      <c r="D25" s="31">
        <f t="shared" si="6"/>
        <v>178637.03</v>
      </c>
      <c r="E25" s="28">
        <f t="shared" si="7"/>
        <v>-7148.8209090909086</v>
      </c>
      <c r="F25" s="28">
        <f t="shared" si="7"/>
        <v>-7148.8209090909086</v>
      </c>
      <c r="G25" s="28">
        <f t="shared" si="7"/>
        <v>-7148.8209090909086</v>
      </c>
      <c r="H25" s="28">
        <f t="shared" si="7"/>
        <v>-7148.8209090909086</v>
      </c>
      <c r="I25" s="28">
        <f t="shared" si="7"/>
        <v>-7148.8209090909086</v>
      </c>
      <c r="J25" s="28">
        <f t="shared" si="7"/>
        <v>-7148.8209090909086</v>
      </c>
      <c r="K25" s="28">
        <f t="shared" si="7"/>
        <v>-7148.8209090909086</v>
      </c>
      <c r="L25" s="28">
        <f t="shared" si="7"/>
        <v>-7148.8209090909086</v>
      </c>
      <c r="M25" s="28">
        <f t="shared" si="7"/>
        <v>-7148.8209090909086</v>
      </c>
      <c r="N25" s="28">
        <f t="shared" si="7"/>
        <v>-7148.8209090909086</v>
      </c>
      <c r="O25" s="28">
        <f t="shared" si="7"/>
        <v>-7148.8209090909086</v>
      </c>
      <c r="P25" s="31">
        <f t="shared" si="3"/>
        <v>99999.999999999854</v>
      </c>
      <c r="Q25" s="40">
        <v>100000</v>
      </c>
      <c r="R25" s="42">
        <f t="shared" si="4"/>
        <v>-1.4551915228366852E-10</v>
      </c>
    </row>
    <row r="26" spans="1:18" s="1" customFormat="1" ht="19.7" customHeight="1" x14ac:dyDescent="0.2">
      <c r="A26" s="23" t="s">
        <v>117</v>
      </c>
      <c r="B26" s="24" t="s">
        <v>118</v>
      </c>
      <c r="C26" s="28">
        <v>0</v>
      </c>
      <c r="D26" s="31">
        <f t="shared" si="6"/>
        <v>0</v>
      </c>
      <c r="E26" s="28">
        <f t="shared" si="7"/>
        <v>11363.636363636364</v>
      </c>
      <c r="F26" s="28">
        <f t="shared" si="7"/>
        <v>11363.636363636364</v>
      </c>
      <c r="G26" s="28">
        <f t="shared" si="7"/>
        <v>11363.636363636364</v>
      </c>
      <c r="H26" s="28">
        <f t="shared" si="7"/>
        <v>11363.636363636364</v>
      </c>
      <c r="I26" s="28">
        <f t="shared" si="7"/>
        <v>11363.636363636364</v>
      </c>
      <c r="J26" s="28">
        <f t="shared" si="7"/>
        <v>11363.636363636364</v>
      </c>
      <c r="K26" s="28">
        <f t="shared" si="7"/>
        <v>11363.636363636364</v>
      </c>
      <c r="L26" s="28">
        <f t="shared" si="7"/>
        <v>11363.636363636364</v>
      </c>
      <c r="M26" s="28">
        <f t="shared" si="7"/>
        <v>11363.636363636364</v>
      </c>
      <c r="N26" s="28">
        <f t="shared" si="7"/>
        <v>11363.636363636364</v>
      </c>
      <c r="O26" s="28">
        <f t="shared" si="7"/>
        <v>11363.636363636364</v>
      </c>
      <c r="P26" s="31">
        <f t="shared" si="3"/>
        <v>125000.00000000003</v>
      </c>
      <c r="Q26" s="40">
        <v>125000</v>
      </c>
      <c r="R26" s="42">
        <f t="shared" si="4"/>
        <v>0</v>
      </c>
    </row>
    <row r="27" spans="1:18" s="1" customFormat="1" ht="19.7" customHeight="1" x14ac:dyDescent="0.2">
      <c r="A27" s="23" t="s">
        <v>106</v>
      </c>
      <c r="B27" s="24" t="s">
        <v>107</v>
      </c>
      <c r="C27" s="28">
        <v>-1560</v>
      </c>
      <c r="D27" s="31">
        <f t="shared" si="6"/>
        <v>-1560</v>
      </c>
      <c r="E27" s="28">
        <f t="shared" si="7"/>
        <v>181960</v>
      </c>
      <c r="F27" s="28">
        <f t="shared" si="7"/>
        <v>181960</v>
      </c>
      <c r="G27" s="28">
        <f t="shared" si="7"/>
        <v>181960</v>
      </c>
      <c r="H27" s="28">
        <f t="shared" si="7"/>
        <v>181960</v>
      </c>
      <c r="I27" s="28">
        <f t="shared" si="7"/>
        <v>181960</v>
      </c>
      <c r="J27" s="28">
        <f t="shared" si="7"/>
        <v>181960</v>
      </c>
      <c r="K27" s="28">
        <f t="shared" si="7"/>
        <v>181960</v>
      </c>
      <c r="L27" s="28">
        <f t="shared" si="7"/>
        <v>181960</v>
      </c>
      <c r="M27" s="28">
        <f t="shared" si="7"/>
        <v>181960</v>
      </c>
      <c r="N27" s="28">
        <f t="shared" si="7"/>
        <v>181960</v>
      </c>
      <c r="O27" s="28">
        <f t="shared" si="7"/>
        <v>181960</v>
      </c>
      <c r="P27" s="31">
        <f t="shared" si="3"/>
        <v>2000000</v>
      </c>
      <c r="Q27" s="40">
        <v>2000000</v>
      </c>
      <c r="R27" s="42">
        <f t="shared" si="4"/>
        <v>0</v>
      </c>
    </row>
    <row r="28" spans="1:18" s="1" customFormat="1" ht="19.7" customHeight="1" x14ac:dyDescent="0.2">
      <c r="A28" s="23" t="s">
        <v>108</v>
      </c>
      <c r="B28" s="24" t="s">
        <v>109</v>
      </c>
      <c r="C28" s="28">
        <v>0</v>
      </c>
      <c r="D28" s="31">
        <f t="shared" si="6"/>
        <v>0</v>
      </c>
      <c r="E28" s="28">
        <f t="shared" si="7"/>
        <v>909.09090909090912</v>
      </c>
      <c r="F28" s="28">
        <f t="shared" si="7"/>
        <v>909.09090909090912</v>
      </c>
      <c r="G28" s="28">
        <f t="shared" si="7"/>
        <v>909.09090909090912</v>
      </c>
      <c r="H28" s="28">
        <f t="shared" si="7"/>
        <v>909.09090909090912</v>
      </c>
      <c r="I28" s="28">
        <f t="shared" si="7"/>
        <v>909.09090909090912</v>
      </c>
      <c r="J28" s="28">
        <f t="shared" si="7"/>
        <v>909.09090909090912</v>
      </c>
      <c r="K28" s="28">
        <f t="shared" si="7"/>
        <v>909.09090909090912</v>
      </c>
      <c r="L28" s="28">
        <f t="shared" si="7"/>
        <v>909.09090909090912</v>
      </c>
      <c r="M28" s="28">
        <f t="shared" si="7"/>
        <v>909.09090909090912</v>
      </c>
      <c r="N28" s="28">
        <f t="shared" si="7"/>
        <v>909.09090909090912</v>
      </c>
      <c r="O28" s="28">
        <f t="shared" si="7"/>
        <v>909.09090909090912</v>
      </c>
      <c r="P28" s="31">
        <f t="shared" si="3"/>
        <v>10000.000000000002</v>
      </c>
      <c r="Q28" s="40">
        <v>10000</v>
      </c>
      <c r="R28" s="42">
        <f t="shared" si="4"/>
        <v>0</v>
      </c>
    </row>
    <row r="29" spans="1:18" s="1" customFormat="1" ht="19.7" customHeight="1" x14ac:dyDescent="0.2">
      <c r="A29" s="23" t="s">
        <v>110</v>
      </c>
      <c r="B29" s="24" t="s">
        <v>111</v>
      </c>
      <c r="C29" s="28">
        <v>0</v>
      </c>
      <c r="D29" s="31">
        <f t="shared" si="6"/>
        <v>0</v>
      </c>
      <c r="E29" s="28">
        <f t="shared" si="7"/>
        <v>13636.363636363636</v>
      </c>
      <c r="F29" s="28">
        <f t="shared" si="7"/>
        <v>13636.363636363636</v>
      </c>
      <c r="G29" s="28">
        <f t="shared" si="7"/>
        <v>13636.363636363636</v>
      </c>
      <c r="H29" s="28">
        <f t="shared" si="7"/>
        <v>13636.363636363636</v>
      </c>
      <c r="I29" s="28">
        <f t="shared" si="7"/>
        <v>13636.363636363636</v>
      </c>
      <c r="J29" s="28">
        <f t="shared" si="7"/>
        <v>13636.363636363636</v>
      </c>
      <c r="K29" s="28">
        <f t="shared" si="7"/>
        <v>13636.363636363636</v>
      </c>
      <c r="L29" s="28">
        <f t="shared" si="7"/>
        <v>13636.363636363636</v>
      </c>
      <c r="M29" s="28">
        <f t="shared" si="7"/>
        <v>13636.363636363636</v>
      </c>
      <c r="N29" s="28">
        <f t="shared" si="7"/>
        <v>13636.363636363636</v>
      </c>
      <c r="O29" s="28">
        <f t="shared" si="7"/>
        <v>13636.363636363636</v>
      </c>
      <c r="P29" s="31">
        <f t="shared" si="3"/>
        <v>150000</v>
      </c>
      <c r="Q29" s="40">
        <v>150000</v>
      </c>
      <c r="R29" s="42">
        <f t="shared" si="4"/>
        <v>0</v>
      </c>
    </row>
    <row r="30" spans="1:18" s="1" customFormat="1" ht="19.7" customHeight="1" x14ac:dyDescent="0.2">
      <c r="A30" s="23" t="s">
        <v>112</v>
      </c>
      <c r="B30" s="24" t="s">
        <v>113</v>
      </c>
      <c r="C30" s="28">
        <v>-598</v>
      </c>
      <c r="D30" s="31">
        <f t="shared" si="6"/>
        <v>-598</v>
      </c>
      <c r="E30" s="28">
        <f t="shared" si="7"/>
        <v>354727.45454545453</v>
      </c>
      <c r="F30" s="28">
        <f t="shared" si="7"/>
        <v>354727.45454545453</v>
      </c>
      <c r="G30" s="28">
        <f t="shared" si="7"/>
        <v>354727.45454545453</v>
      </c>
      <c r="H30" s="28">
        <f t="shared" si="7"/>
        <v>354727.45454545453</v>
      </c>
      <c r="I30" s="28">
        <f t="shared" si="7"/>
        <v>354727.45454545453</v>
      </c>
      <c r="J30" s="28">
        <f t="shared" si="7"/>
        <v>354727.45454545453</v>
      </c>
      <c r="K30" s="28">
        <f t="shared" si="7"/>
        <v>354727.45454545453</v>
      </c>
      <c r="L30" s="28">
        <f t="shared" si="7"/>
        <v>354727.45454545453</v>
      </c>
      <c r="M30" s="28">
        <f t="shared" si="7"/>
        <v>354727.45454545453</v>
      </c>
      <c r="N30" s="28">
        <f t="shared" si="7"/>
        <v>354727.45454545453</v>
      </c>
      <c r="O30" s="28">
        <f t="shared" si="7"/>
        <v>354727.45454545453</v>
      </c>
      <c r="P30" s="31">
        <f t="shared" si="3"/>
        <v>3901404</v>
      </c>
      <c r="Q30" s="40">
        <v>3901404</v>
      </c>
      <c r="R30" s="42">
        <f t="shared" si="4"/>
        <v>0</v>
      </c>
    </row>
    <row r="31" spans="1:18" s="1" customFormat="1" ht="19.7" customHeight="1" x14ac:dyDescent="0.2">
      <c r="A31" s="23" t="s">
        <v>114</v>
      </c>
      <c r="B31" s="24" t="s">
        <v>115</v>
      </c>
      <c r="C31" s="28">
        <v>-1133.3800000000001</v>
      </c>
      <c r="D31" s="31">
        <f t="shared" si="6"/>
        <v>-1133.3800000000001</v>
      </c>
      <c r="E31" s="28">
        <f t="shared" si="7"/>
        <v>11921.216363636364</v>
      </c>
      <c r="F31" s="28">
        <f t="shared" si="7"/>
        <v>11921.216363636364</v>
      </c>
      <c r="G31" s="28">
        <f t="shared" si="7"/>
        <v>11921.216363636364</v>
      </c>
      <c r="H31" s="28">
        <f t="shared" si="7"/>
        <v>11921.216363636364</v>
      </c>
      <c r="I31" s="28">
        <f t="shared" si="7"/>
        <v>11921.216363636364</v>
      </c>
      <c r="J31" s="28">
        <f t="shared" si="7"/>
        <v>11921.216363636364</v>
      </c>
      <c r="K31" s="28">
        <f t="shared" si="7"/>
        <v>11921.216363636364</v>
      </c>
      <c r="L31" s="28">
        <f t="shared" si="7"/>
        <v>11921.216363636364</v>
      </c>
      <c r="M31" s="28">
        <f t="shared" si="7"/>
        <v>11921.216363636364</v>
      </c>
      <c r="N31" s="28">
        <f t="shared" si="7"/>
        <v>11921.216363636364</v>
      </c>
      <c r="O31" s="28">
        <f t="shared" si="7"/>
        <v>11921.216363636364</v>
      </c>
      <c r="P31" s="31">
        <f t="shared" si="3"/>
        <v>130000.00000000003</v>
      </c>
      <c r="Q31" s="40">
        <v>130000</v>
      </c>
      <c r="R31" s="42">
        <f t="shared" si="4"/>
        <v>0</v>
      </c>
    </row>
    <row r="32" spans="1:18" s="1" customFormat="1" ht="19.7" customHeight="1" x14ac:dyDescent="0.2">
      <c r="A32" s="7" t="s">
        <v>24</v>
      </c>
      <c r="B32" s="7" t="s">
        <v>25</v>
      </c>
      <c r="C32" s="18">
        <f t="shared" ref="C32:O32" si="8">SUM(C18:C31)</f>
        <v>424767.23</v>
      </c>
      <c r="D32" s="31">
        <f t="shared" si="8"/>
        <v>424767.23</v>
      </c>
      <c r="E32" s="18">
        <f t="shared" si="8"/>
        <v>2825666.6154545452</v>
      </c>
      <c r="F32" s="18">
        <f t="shared" si="8"/>
        <v>2825666.6154545452</v>
      </c>
      <c r="G32" s="18">
        <f t="shared" si="8"/>
        <v>2825666.6154545452</v>
      </c>
      <c r="H32" s="18">
        <f t="shared" si="8"/>
        <v>2825666.6154545452</v>
      </c>
      <c r="I32" s="18">
        <f t="shared" si="8"/>
        <v>2825666.6154545452</v>
      </c>
      <c r="J32" s="18">
        <f t="shared" si="8"/>
        <v>2825666.6154545452</v>
      </c>
      <c r="K32" s="18">
        <f t="shared" si="8"/>
        <v>2825666.6154545452</v>
      </c>
      <c r="L32" s="18">
        <f t="shared" si="8"/>
        <v>2825666.6154545452</v>
      </c>
      <c r="M32" s="18">
        <f t="shared" si="8"/>
        <v>2825666.6154545452</v>
      </c>
      <c r="N32" s="18">
        <f t="shared" si="8"/>
        <v>2825666.6154545452</v>
      </c>
      <c r="O32" s="18">
        <f t="shared" si="8"/>
        <v>2825666.6154545452</v>
      </c>
      <c r="P32" s="31">
        <f t="shared" si="3"/>
        <v>31507100.000000004</v>
      </c>
      <c r="Q32" s="40"/>
      <c r="R32" s="42"/>
    </row>
    <row r="33" spans="1:18" s="1" customFormat="1" ht="19.7" customHeight="1" thickBot="1" x14ac:dyDescent="0.25">
      <c r="A33" s="8" t="s">
        <v>26</v>
      </c>
      <c r="B33" s="9"/>
      <c r="C33" s="19">
        <f>C32+C17+C5</f>
        <v>5042113.2300000004</v>
      </c>
      <c r="D33" s="32">
        <f>SUM(C33)</f>
        <v>5042113.2300000004</v>
      </c>
      <c r="E33" s="19">
        <f t="shared" ref="E33:P33" si="9">E32+E17+E5</f>
        <v>10624763.251818182</v>
      </c>
      <c r="F33" s="19">
        <f t="shared" si="9"/>
        <v>10624763.251818182</v>
      </c>
      <c r="G33" s="19">
        <f t="shared" si="9"/>
        <v>10624763.251818182</v>
      </c>
      <c r="H33" s="19">
        <f t="shared" si="9"/>
        <v>10624763.251818182</v>
      </c>
      <c r="I33" s="19">
        <f t="shared" si="9"/>
        <v>10624763.251818182</v>
      </c>
      <c r="J33" s="19">
        <f t="shared" si="9"/>
        <v>10624763.251818182</v>
      </c>
      <c r="K33" s="19">
        <f t="shared" si="9"/>
        <v>10624763.251818182</v>
      </c>
      <c r="L33" s="19">
        <f t="shared" si="9"/>
        <v>10624763.251818182</v>
      </c>
      <c r="M33" s="19">
        <f t="shared" si="9"/>
        <v>10624763.251818182</v>
      </c>
      <c r="N33" s="19">
        <f t="shared" si="9"/>
        <v>10624763.251818182</v>
      </c>
      <c r="O33" s="19">
        <f t="shared" si="9"/>
        <v>10624763.251818182</v>
      </c>
      <c r="P33" s="32">
        <f t="shared" si="9"/>
        <v>121914509.00000003</v>
      </c>
      <c r="Q33" s="41"/>
      <c r="R33" s="42"/>
    </row>
    <row r="34" spans="1:18" s="1" customFormat="1" ht="12.2" customHeight="1" x14ac:dyDescent="0.2">
      <c r="A34" s="10"/>
      <c r="B34" s="6"/>
      <c r="C34" s="17"/>
      <c r="D34" s="30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0"/>
      <c r="R34" s="42">
        <f t="shared" si="4"/>
        <v>0</v>
      </c>
    </row>
    <row r="35" spans="1:18" s="1" customFormat="1" ht="19.7" customHeight="1" x14ac:dyDescent="0.2">
      <c r="A35" s="7" t="s">
        <v>27</v>
      </c>
      <c r="B35" s="7" t="s">
        <v>28</v>
      </c>
      <c r="C35" s="18">
        <v>190078.02</v>
      </c>
      <c r="D35" s="31">
        <f t="shared" ref="D35:D42" si="10">SUM(C35)</f>
        <v>190078.02</v>
      </c>
      <c r="E35" s="18">
        <f t="shared" ref="E35:O40" si="11">($Q35-$D35)/11</f>
        <v>4331471.543636363</v>
      </c>
      <c r="F35" s="18">
        <f t="shared" si="11"/>
        <v>4331471.543636363</v>
      </c>
      <c r="G35" s="18">
        <f t="shared" si="11"/>
        <v>4331471.543636363</v>
      </c>
      <c r="H35" s="18">
        <f t="shared" si="11"/>
        <v>4331471.543636363</v>
      </c>
      <c r="I35" s="18">
        <f t="shared" si="11"/>
        <v>4331471.543636363</v>
      </c>
      <c r="J35" s="18">
        <f t="shared" si="11"/>
        <v>4331471.543636363</v>
      </c>
      <c r="K35" s="18">
        <f t="shared" si="11"/>
        <v>4331471.543636363</v>
      </c>
      <c r="L35" s="18">
        <f t="shared" si="11"/>
        <v>4331471.543636363</v>
      </c>
      <c r="M35" s="18">
        <f t="shared" si="11"/>
        <v>4331471.543636363</v>
      </c>
      <c r="N35" s="18">
        <f t="shared" si="11"/>
        <v>4331471.543636363</v>
      </c>
      <c r="O35" s="18">
        <f t="shared" si="11"/>
        <v>4331471.543636363</v>
      </c>
      <c r="P35" s="31">
        <f t="shared" ref="P35:P41" si="12">SUM(C35:O35)-D35</f>
        <v>47836264.999999993</v>
      </c>
      <c r="Q35" s="40">
        <v>47836265</v>
      </c>
      <c r="R35" s="42">
        <f t="shared" si="4"/>
        <v>0</v>
      </c>
    </row>
    <row r="36" spans="1:18" s="1" customFormat="1" ht="19.7" customHeight="1" x14ac:dyDescent="0.2">
      <c r="A36" s="7" t="s">
        <v>29</v>
      </c>
      <c r="B36" s="7" t="s">
        <v>30</v>
      </c>
      <c r="C36" s="18">
        <v>471707.08</v>
      </c>
      <c r="D36" s="31">
        <f t="shared" si="10"/>
        <v>471707.08</v>
      </c>
      <c r="E36" s="18">
        <f t="shared" si="11"/>
        <v>2117206.5381818186</v>
      </c>
      <c r="F36" s="18">
        <f t="shared" si="11"/>
        <v>2117206.5381818186</v>
      </c>
      <c r="G36" s="18">
        <f t="shared" si="11"/>
        <v>2117206.5381818186</v>
      </c>
      <c r="H36" s="18">
        <f t="shared" si="11"/>
        <v>2117206.5381818186</v>
      </c>
      <c r="I36" s="18">
        <f t="shared" si="11"/>
        <v>2117206.5381818186</v>
      </c>
      <c r="J36" s="18">
        <f t="shared" si="11"/>
        <v>2117206.5381818186</v>
      </c>
      <c r="K36" s="18">
        <f t="shared" si="11"/>
        <v>2117206.5381818186</v>
      </c>
      <c r="L36" s="18">
        <f t="shared" si="11"/>
        <v>2117206.5381818186</v>
      </c>
      <c r="M36" s="18">
        <f t="shared" si="11"/>
        <v>2117206.5381818186</v>
      </c>
      <c r="N36" s="18">
        <f t="shared" si="11"/>
        <v>2117206.5381818186</v>
      </c>
      <c r="O36" s="18">
        <f t="shared" si="11"/>
        <v>2117206.5381818186</v>
      </c>
      <c r="P36" s="31">
        <f t="shared" si="12"/>
        <v>23760979.000000007</v>
      </c>
      <c r="Q36" s="40">
        <v>23760979</v>
      </c>
      <c r="R36" s="42">
        <f t="shared" si="4"/>
        <v>0</v>
      </c>
    </row>
    <row r="37" spans="1:18" s="1" customFormat="1" ht="19.7" customHeight="1" x14ac:dyDescent="0.2">
      <c r="A37" s="7" t="s">
        <v>31</v>
      </c>
      <c r="B37" s="7" t="s">
        <v>32</v>
      </c>
      <c r="C37" s="18">
        <v>309786.59000000003</v>
      </c>
      <c r="D37" s="31">
        <f t="shared" si="10"/>
        <v>309786.59000000003</v>
      </c>
      <c r="E37" s="18">
        <f t="shared" si="11"/>
        <v>2896541.0372727271</v>
      </c>
      <c r="F37" s="18">
        <f t="shared" si="11"/>
        <v>2896541.0372727271</v>
      </c>
      <c r="G37" s="18">
        <f t="shared" si="11"/>
        <v>2896541.0372727271</v>
      </c>
      <c r="H37" s="18">
        <f t="shared" si="11"/>
        <v>2896541.0372727271</v>
      </c>
      <c r="I37" s="18">
        <f t="shared" si="11"/>
        <v>2896541.0372727271</v>
      </c>
      <c r="J37" s="18">
        <f t="shared" si="11"/>
        <v>2896541.0372727271</v>
      </c>
      <c r="K37" s="18">
        <f t="shared" si="11"/>
        <v>2896541.0372727271</v>
      </c>
      <c r="L37" s="18">
        <f t="shared" si="11"/>
        <v>2896541.0372727271</v>
      </c>
      <c r="M37" s="18">
        <f t="shared" si="11"/>
        <v>2896541.0372727271</v>
      </c>
      <c r="N37" s="18">
        <f t="shared" si="11"/>
        <v>2896541.0372727271</v>
      </c>
      <c r="O37" s="18">
        <f t="shared" si="11"/>
        <v>2896541.0372727271</v>
      </c>
      <c r="P37" s="31">
        <f t="shared" si="12"/>
        <v>32171738.000000004</v>
      </c>
      <c r="Q37" s="40">
        <v>32171738</v>
      </c>
      <c r="R37" s="42">
        <f t="shared" si="4"/>
        <v>0</v>
      </c>
    </row>
    <row r="38" spans="1:18" s="1" customFormat="1" ht="19.7" customHeight="1" x14ac:dyDescent="0.2">
      <c r="A38" s="7" t="s">
        <v>33</v>
      </c>
      <c r="B38" s="7" t="s">
        <v>34</v>
      </c>
      <c r="C38" s="18">
        <v>739.020000000001</v>
      </c>
      <c r="D38" s="31">
        <f t="shared" si="10"/>
        <v>739.020000000001</v>
      </c>
      <c r="E38" s="18">
        <f t="shared" si="11"/>
        <v>37606.725454545456</v>
      </c>
      <c r="F38" s="18">
        <f t="shared" si="11"/>
        <v>37606.725454545456</v>
      </c>
      <c r="G38" s="18">
        <f t="shared" si="11"/>
        <v>37606.725454545456</v>
      </c>
      <c r="H38" s="18">
        <f t="shared" si="11"/>
        <v>37606.725454545456</v>
      </c>
      <c r="I38" s="18">
        <f t="shared" si="11"/>
        <v>37606.725454545456</v>
      </c>
      <c r="J38" s="18">
        <f t="shared" si="11"/>
        <v>37606.725454545456</v>
      </c>
      <c r="K38" s="18">
        <f t="shared" si="11"/>
        <v>37606.725454545456</v>
      </c>
      <c r="L38" s="18">
        <f t="shared" si="11"/>
        <v>37606.725454545456</v>
      </c>
      <c r="M38" s="18">
        <f t="shared" si="11"/>
        <v>37606.725454545456</v>
      </c>
      <c r="N38" s="18">
        <f t="shared" si="11"/>
        <v>37606.725454545456</v>
      </c>
      <c r="O38" s="18">
        <f t="shared" si="11"/>
        <v>37606.725454545456</v>
      </c>
      <c r="P38" s="31">
        <f t="shared" si="12"/>
        <v>414413.00000000006</v>
      </c>
      <c r="Q38" s="40">
        <v>414413</v>
      </c>
      <c r="R38" s="42">
        <f t="shared" si="4"/>
        <v>0</v>
      </c>
    </row>
    <row r="39" spans="1:18" s="1" customFormat="1" ht="19.7" customHeight="1" x14ac:dyDescent="0.2">
      <c r="A39" s="7" t="s">
        <v>35</v>
      </c>
      <c r="B39" s="7" t="s">
        <v>36</v>
      </c>
      <c r="C39" s="18">
        <v>388197.01</v>
      </c>
      <c r="D39" s="31">
        <f t="shared" si="10"/>
        <v>388197.01</v>
      </c>
      <c r="E39" s="18">
        <f t="shared" si="11"/>
        <v>1086449.4536363636</v>
      </c>
      <c r="F39" s="18">
        <f t="shared" si="11"/>
        <v>1086449.4536363636</v>
      </c>
      <c r="G39" s="18">
        <f t="shared" si="11"/>
        <v>1086449.4536363636</v>
      </c>
      <c r="H39" s="18">
        <f t="shared" si="11"/>
        <v>1086449.4536363636</v>
      </c>
      <c r="I39" s="18">
        <f t="shared" si="11"/>
        <v>1086449.4536363636</v>
      </c>
      <c r="J39" s="18">
        <f t="shared" si="11"/>
        <v>1086449.4536363636</v>
      </c>
      <c r="K39" s="18">
        <f t="shared" si="11"/>
        <v>1086449.4536363636</v>
      </c>
      <c r="L39" s="18">
        <f t="shared" si="11"/>
        <v>1086449.4536363636</v>
      </c>
      <c r="M39" s="18">
        <f t="shared" si="11"/>
        <v>1086449.4536363636</v>
      </c>
      <c r="N39" s="18">
        <f t="shared" si="11"/>
        <v>1086449.4536363636</v>
      </c>
      <c r="O39" s="18">
        <f t="shared" si="11"/>
        <v>1086449.4536363636</v>
      </c>
      <c r="P39" s="31">
        <f t="shared" si="12"/>
        <v>12339140.999999996</v>
      </c>
      <c r="Q39" s="40">
        <v>12339141</v>
      </c>
      <c r="R39" s="42">
        <f t="shared" si="4"/>
        <v>0</v>
      </c>
    </row>
    <row r="40" spans="1:18" s="1" customFormat="1" ht="19.7" customHeight="1" x14ac:dyDescent="0.2">
      <c r="A40" s="7" t="s">
        <v>37</v>
      </c>
      <c r="B40" s="7" t="s">
        <v>38</v>
      </c>
      <c r="C40" s="18">
        <v>2461.16</v>
      </c>
      <c r="D40" s="31">
        <f t="shared" si="10"/>
        <v>2461.16</v>
      </c>
      <c r="E40" s="18">
        <f t="shared" si="11"/>
        <v>29589.894545454546</v>
      </c>
      <c r="F40" s="18">
        <f t="shared" si="11"/>
        <v>29589.894545454546</v>
      </c>
      <c r="G40" s="18">
        <f t="shared" si="11"/>
        <v>29589.894545454546</v>
      </c>
      <c r="H40" s="18">
        <f t="shared" si="11"/>
        <v>29589.894545454546</v>
      </c>
      <c r="I40" s="18">
        <f t="shared" si="11"/>
        <v>29589.894545454546</v>
      </c>
      <c r="J40" s="18">
        <f t="shared" si="11"/>
        <v>29589.894545454546</v>
      </c>
      <c r="K40" s="18">
        <f t="shared" si="11"/>
        <v>29589.894545454546</v>
      </c>
      <c r="L40" s="18">
        <f t="shared" si="11"/>
        <v>29589.894545454546</v>
      </c>
      <c r="M40" s="18">
        <f t="shared" si="11"/>
        <v>29589.894545454546</v>
      </c>
      <c r="N40" s="18">
        <f t="shared" si="11"/>
        <v>29589.894545454546</v>
      </c>
      <c r="O40" s="18">
        <f t="shared" si="11"/>
        <v>29589.894545454546</v>
      </c>
      <c r="P40" s="31">
        <f t="shared" si="12"/>
        <v>327949.99999999994</v>
      </c>
      <c r="Q40" s="40">
        <v>327950</v>
      </c>
      <c r="R40" s="42">
        <f t="shared" si="4"/>
        <v>0</v>
      </c>
    </row>
    <row r="41" spans="1:18" s="1" customFormat="1" ht="19.7" customHeight="1" x14ac:dyDescent="0.2">
      <c r="A41" s="7" t="s">
        <v>39</v>
      </c>
      <c r="B41" s="7" t="s">
        <v>40</v>
      </c>
      <c r="C41" s="18">
        <v>6859.5</v>
      </c>
      <c r="D41" s="31">
        <f t="shared" si="10"/>
        <v>6859.5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31">
        <f t="shared" si="12"/>
        <v>6859.5</v>
      </c>
      <c r="Q41" s="40">
        <v>0</v>
      </c>
      <c r="R41" s="42">
        <f t="shared" si="4"/>
        <v>6859.5</v>
      </c>
    </row>
    <row r="42" spans="1:18" s="1" customFormat="1" ht="19.7" customHeight="1" thickBot="1" x14ac:dyDescent="0.25">
      <c r="A42" s="8" t="s">
        <v>41</v>
      </c>
      <c r="B42" s="11"/>
      <c r="C42" s="19">
        <f>SUM(C35:C41)</f>
        <v>1369828.38</v>
      </c>
      <c r="D42" s="32">
        <f t="shared" si="10"/>
        <v>1369828.38</v>
      </c>
      <c r="E42" s="19">
        <f t="shared" ref="E42:P42" si="13">SUM(E35:E41)</f>
        <v>10498865.192727271</v>
      </c>
      <c r="F42" s="19">
        <f t="shared" si="13"/>
        <v>10498865.192727271</v>
      </c>
      <c r="G42" s="19">
        <f t="shared" si="13"/>
        <v>10498865.192727271</v>
      </c>
      <c r="H42" s="19">
        <f t="shared" si="13"/>
        <v>10498865.192727271</v>
      </c>
      <c r="I42" s="19">
        <f t="shared" si="13"/>
        <v>10498865.192727271</v>
      </c>
      <c r="J42" s="19">
        <f t="shared" si="13"/>
        <v>10498865.192727271</v>
      </c>
      <c r="K42" s="19">
        <f t="shared" si="13"/>
        <v>10498865.192727271</v>
      </c>
      <c r="L42" s="19">
        <f t="shared" si="13"/>
        <v>10498865.192727271</v>
      </c>
      <c r="M42" s="19">
        <f t="shared" si="13"/>
        <v>10498865.192727271</v>
      </c>
      <c r="N42" s="19">
        <f t="shared" si="13"/>
        <v>10498865.192727271</v>
      </c>
      <c r="O42" s="19">
        <f t="shared" si="13"/>
        <v>10498865.192727271</v>
      </c>
      <c r="P42" s="32">
        <f t="shared" si="13"/>
        <v>116857345.5</v>
      </c>
    </row>
    <row r="43" spans="1:18" s="1" customFormat="1" ht="18.2" customHeight="1" x14ac:dyDescent="0.2">
      <c r="A43" s="6"/>
      <c r="B43" s="6"/>
      <c r="C43" s="17"/>
      <c r="D43" s="30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0"/>
    </row>
    <row r="44" spans="1:18" s="1" customFormat="1" ht="19.7" customHeight="1" x14ac:dyDescent="0.2">
      <c r="A44" s="3" t="s">
        <v>42</v>
      </c>
      <c r="B44" s="5"/>
      <c r="C44" s="16">
        <f t="shared" ref="C44:O44" si="14">C33-C42</f>
        <v>3672284.8500000006</v>
      </c>
      <c r="D44" s="33">
        <f t="shared" si="14"/>
        <v>3672284.8500000006</v>
      </c>
      <c r="E44" s="16">
        <f t="shared" si="14"/>
        <v>125898.05909091048</v>
      </c>
      <c r="F44" s="16">
        <f t="shared" si="14"/>
        <v>125898.05909091048</v>
      </c>
      <c r="G44" s="16">
        <f t="shared" si="14"/>
        <v>125898.05909091048</v>
      </c>
      <c r="H44" s="16">
        <f t="shared" si="14"/>
        <v>125898.05909091048</v>
      </c>
      <c r="I44" s="16">
        <f t="shared" si="14"/>
        <v>125898.05909091048</v>
      </c>
      <c r="J44" s="16">
        <f t="shared" si="14"/>
        <v>125898.05909091048</v>
      </c>
      <c r="K44" s="16">
        <f t="shared" si="14"/>
        <v>125898.05909091048</v>
      </c>
      <c r="L44" s="16">
        <f t="shared" si="14"/>
        <v>125898.05909091048</v>
      </c>
      <c r="M44" s="16">
        <f t="shared" si="14"/>
        <v>125898.05909091048</v>
      </c>
      <c r="N44" s="16">
        <f t="shared" si="14"/>
        <v>125898.05909091048</v>
      </c>
      <c r="O44" s="16">
        <f t="shared" si="14"/>
        <v>125898.05909091048</v>
      </c>
      <c r="P44" s="26">
        <f>SUM(C44:O44)-D44</f>
        <v>5057163.5000000158</v>
      </c>
    </row>
    <row r="45" spans="1:18" s="1" customFormat="1" ht="18.2" customHeight="1" x14ac:dyDescent="0.2">
      <c r="A45" s="6"/>
      <c r="B45" s="6"/>
      <c r="C45" s="17"/>
      <c r="D45" s="3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0"/>
    </row>
    <row r="46" spans="1:18" s="1" customFormat="1" ht="19.7" hidden="1" customHeight="1" x14ac:dyDescent="0.2">
      <c r="A46" s="43" t="s">
        <v>43</v>
      </c>
      <c r="B46" s="6"/>
      <c r="C46" s="17"/>
      <c r="D46" s="30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7" t="s">
        <v>44</v>
      </c>
      <c r="B47" s="7" t="s">
        <v>45</v>
      </c>
      <c r="C47" s="18">
        <v>0</v>
      </c>
      <c r="D47" s="31"/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30"/>
    </row>
    <row r="48" spans="1:18" s="1" customFormat="1" ht="19.7" hidden="1" customHeight="1" x14ac:dyDescent="0.2">
      <c r="A48" s="7" t="s">
        <v>46</v>
      </c>
      <c r="B48" s="7" t="s">
        <v>47</v>
      </c>
      <c r="C48" s="18">
        <v>-549670.55000000005</v>
      </c>
      <c r="D48" s="31"/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48</v>
      </c>
      <c r="B49" s="7" t="s">
        <v>49</v>
      </c>
      <c r="C49" s="18">
        <v>-161249.21</v>
      </c>
      <c r="D49" s="31"/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50</v>
      </c>
      <c r="B50" s="7" t="s">
        <v>51</v>
      </c>
      <c r="C50" s="18">
        <v>0</v>
      </c>
      <c r="D50" s="31"/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43" t="s">
        <v>52</v>
      </c>
      <c r="B51" s="6"/>
      <c r="C51" s="17"/>
      <c r="D51" s="31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0"/>
    </row>
    <row r="52" spans="1:16" s="1" customFormat="1" ht="19.7" hidden="1" customHeight="1" x14ac:dyDescent="0.2">
      <c r="A52" s="7" t="s">
        <v>53</v>
      </c>
      <c r="B52" s="7" t="s">
        <v>54</v>
      </c>
      <c r="C52" s="18">
        <v>0</v>
      </c>
      <c r="D52" s="31"/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55</v>
      </c>
      <c r="B53" s="7" t="s">
        <v>56</v>
      </c>
      <c r="C53" s="18">
        <v>-9915739.1699999999</v>
      </c>
      <c r="D53" s="31"/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53</v>
      </c>
      <c r="B54" s="7" t="s">
        <v>57</v>
      </c>
      <c r="C54" s="18">
        <v>555637.31999999995</v>
      </c>
      <c r="D54" s="31"/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58</v>
      </c>
      <c r="B55" s="7" t="s">
        <v>59</v>
      </c>
      <c r="C55" s="18">
        <v>0</v>
      </c>
      <c r="D55" s="31"/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24</v>
      </c>
      <c r="B56" s="7" t="s">
        <v>60</v>
      </c>
      <c r="C56" s="18">
        <v>0</v>
      </c>
      <c r="D56" s="31"/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61</v>
      </c>
      <c r="B57" s="7" t="s">
        <v>62</v>
      </c>
      <c r="C57" s="18">
        <v>0</v>
      </c>
      <c r="D57" s="31"/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63</v>
      </c>
      <c r="B58" s="7" t="s">
        <v>64</v>
      </c>
      <c r="C58" s="18">
        <v>0</v>
      </c>
      <c r="D58" s="31"/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30.95" hidden="1" customHeight="1" x14ac:dyDescent="0.2">
      <c r="A59" s="7" t="s">
        <v>65</v>
      </c>
      <c r="B59" s="12" t="s">
        <v>66</v>
      </c>
      <c r="C59" s="18">
        <v>0</v>
      </c>
      <c r="D59" s="31"/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customHeight="1" thickBot="1" x14ac:dyDescent="0.25">
      <c r="A60" s="8" t="s">
        <v>67</v>
      </c>
      <c r="B60" s="11"/>
      <c r="C60" s="19">
        <f>SUM(C47:C59)</f>
        <v>-10071021.609999999</v>
      </c>
      <c r="D60" s="32"/>
      <c r="E60" s="19">
        <v>-1200000</v>
      </c>
      <c r="F60" s="19">
        <v>-1200000</v>
      </c>
      <c r="G60" s="19">
        <v>-1200000</v>
      </c>
      <c r="H60" s="19">
        <v>-1200000</v>
      </c>
      <c r="I60" s="19">
        <v>-1200000</v>
      </c>
      <c r="J60" s="19">
        <v>-1200000</v>
      </c>
      <c r="K60" s="19">
        <v>-1200000</v>
      </c>
      <c r="L60" s="19">
        <v>-1200000</v>
      </c>
      <c r="M60" s="19">
        <v>-1200000</v>
      </c>
      <c r="N60" s="19">
        <v>-1200000</v>
      </c>
      <c r="O60" s="19">
        <v>-1200000</v>
      </c>
      <c r="P60" s="38"/>
    </row>
    <row r="61" spans="1:16" s="1" customFormat="1" ht="18.2" customHeight="1" x14ac:dyDescent="0.2">
      <c r="A61" s="6"/>
      <c r="B61" s="6"/>
      <c r="C61" s="17"/>
      <c r="D61" s="30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0"/>
    </row>
    <row r="62" spans="1:16" s="1" customFormat="1" ht="19.7" customHeight="1" thickBot="1" x14ac:dyDescent="0.25">
      <c r="A62" s="13" t="s">
        <v>68</v>
      </c>
      <c r="B62" s="14"/>
      <c r="C62" s="20">
        <f>C3+C44+C60</f>
        <v>17276325.860000003</v>
      </c>
      <c r="D62" s="34"/>
      <c r="E62" s="20">
        <f t="shared" ref="E62:O62" si="15">E3+E44+E60</f>
        <v>16202223.919090912</v>
      </c>
      <c r="F62" s="20">
        <f t="shared" si="15"/>
        <v>15128121.978181822</v>
      </c>
      <c r="G62" s="20">
        <f t="shared" si="15"/>
        <v>14054020.037272733</v>
      </c>
      <c r="H62" s="20">
        <f t="shared" si="15"/>
        <v>12979918.096363643</v>
      </c>
      <c r="I62" s="20">
        <f t="shared" si="15"/>
        <v>11905816.155454554</v>
      </c>
      <c r="J62" s="20">
        <f t="shared" si="15"/>
        <v>10831714.214545464</v>
      </c>
      <c r="K62" s="20">
        <f t="shared" si="15"/>
        <v>9757612.2736363746</v>
      </c>
      <c r="L62" s="20">
        <f t="shared" si="15"/>
        <v>8683510.3327272851</v>
      </c>
      <c r="M62" s="20">
        <f t="shared" si="15"/>
        <v>7609408.3918181956</v>
      </c>
      <c r="N62" s="20">
        <f t="shared" si="15"/>
        <v>6535306.4509091061</v>
      </c>
      <c r="O62" s="20">
        <f t="shared" si="15"/>
        <v>5461204.5100000165</v>
      </c>
      <c r="P62" s="39"/>
    </row>
    <row r="63" spans="1:16" s="1" customFormat="1" ht="28.7" customHeight="1" x14ac:dyDescent="0.2">
      <c r="C63" s="21"/>
      <c r="D63" s="35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</sheetData>
  <sheetProtection algorithmName="SHA-512" hashValue="eIcHf7htoO+0pr0fyA6Rzy156H1ugGsuvtpLzzGLcJSmyqtzzu7IrB/QzJL5bqR9SexPLHFDhkJYD3DwA5AaCQ==" saltValue="rdZ+xLWxSHxiBZQPCJvn1g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9.30.23</vt:lpstr>
      <vt:lpstr>8.31.23</vt:lpstr>
      <vt:lpstr>7.30.23</vt:lpstr>
      <vt:lpstr>'7.30.23'!Print_Area</vt:lpstr>
      <vt:lpstr>'8.31.23'!Print_Area</vt:lpstr>
      <vt:lpstr>'9.30.23'!Print_Area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Terry Flexser</cp:lastModifiedBy>
  <cp:lastPrinted>2023-09-06T18:55:48Z</cp:lastPrinted>
  <dcterms:created xsi:type="dcterms:W3CDTF">2023-09-05T21:03:37Z</dcterms:created>
  <dcterms:modified xsi:type="dcterms:W3CDTF">2023-10-10T18:13:38Z</dcterms:modified>
</cp:coreProperties>
</file>